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项目\"/>
    </mc:Choice>
  </mc:AlternateContent>
  <xr:revisionPtr revIDLastSave="0" documentId="13_ncr:1_{7807155D-DA85-4F8D-8343-AA9288C25AF4}" xr6:coauthVersionLast="47" xr6:coauthVersionMax="47" xr10:uidLastSave="{00000000-0000-0000-0000-000000000000}"/>
  <bookViews>
    <workbookView xWindow="-110" yWindow="-110" windowWidth="19420" windowHeight="10300" firstSheet="2" activeTab="8" xr2:uid="{BC618219-213C-4380-AD46-4495A026BFCE}"/>
  </bookViews>
  <sheets>
    <sheet name="目录" sheetId="10" r:id="rId1"/>
    <sheet name="1.概述" sheetId="9" r:id="rId2"/>
    <sheet name="2.工艺流程" sheetId="11" r:id="rId3"/>
    <sheet name="3.物料衡算" sheetId="13" r:id="rId4"/>
    <sheet name="4.酿酒车间示意草图" sheetId="5" r:id="rId5"/>
    <sheet name="Sheet1" sheetId="16" r:id="rId6"/>
    <sheet name="5.酿酒车间尺寸" sheetId="1" r:id="rId7"/>
    <sheet name="Sheet3" sheetId="3" state="hidden" r:id="rId8"/>
    <sheet name="6.制曲车间示意草图" sheetId="15" r:id="rId9"/>
    <sheet name="7.制曲车间尺寸" sheetId="8" r:id="rId10"/>
    <sheet name="8.陶坛库布置草案和尺寸" sheetId="14" r:id="rId11"/>
    <sheet name="两层车间一层平面模拟图 (2)" sheetId="6" state="hidden" r:id="rId12"/>
  </sheets>
  <externalReferences>
    <externalReference r:id="rId13"/>
    <externalReference r:id="rId14"/>
  </externalReferences>
  <definedNames>
    <definedName name="_BSP2">#REF!</definedName>
    <definedName name="a">#REF!</definedName>
    <definedName name="aa">#REF!</definedName>
    <definedName name="bb">[1]说明!$C$31</definedName>
    <definedName name="BS">#REF!</definedName>
    <definedName name="BSCS">#REF!</definedName>
    <definedName name="BSCSP2">#REF!</definedName>
    <definedName name="cost">#REF!</definedName>
    <definedName name="_xlnm.Database">#REF!</definedName>
    <definedName name="DCF打印">#REF!</definedName>
    <definedName name="hh">[1]收入!$A$15</definedName>
    <definedName name="hjp">[1]收入!$A$15</definedName>
    <definedName name="IS">#REF!</definedName>
    <definedName name="ISCS">#REF!</definedName>
    <definedName name="ISCSP">#REF!</definedName>
    <definedName name="ISP">#REF!</definedName>
    <definedName name="JZR">[2]科目代码!$A$18</definedName>
    <definedName name="PRCGAAP">#REF!</definedName>
    <definedName name="PRCGAAP2">#REF!</definedName>
    <definedName name="_xlnm.Print_Area" localSheetId="2">'2.工艺流程'!$A$1:$T$33</definedName>
    <definedName name="_xlnm.Print_Area" localSheetId="4">'4.酿酒车间示意草图'!$A$1:$AH$18</definedName>
    <definedName name="_xlnm.Print_Area" localSheetId="8">'6.制曲车间示意草图'!$A$1:$AE$17</definedName>
    <definedName name="_xlnm.Print_Area" localSheetId="7">Sheet3!$A$1:$F$36</definedName>
    <definedName name="_xlnm.Print_Area" localSheetId="11">'两层车间一层平面模拟图 (2)'!$A$1:$AH$13</definedName>
    <definedName name="_xlnm.Print_Area">#REF!</definedName>
    <definedName name="Print_Area_MI">#REF!</definedName>
    <definedName name="sheet1">#REF!</definedName>
    <definedName name="sheet2">#REF!</definedName>
    <definedName name="sheet3">#REF!</definedName>
    <definedName name="sheet4">#REF!</definedName>
    <definedName name="sheet5">#REF!</definedName>
    <definedName name="sheet6">#REF!</definedName>
    <definedName name="sheet7">#REF!</definedName>
    <definedName name="ss">[1]收入!$A$15</definedName>
    <definedName name="UFPrn20010103130336">#REF!</definedName>
    <definedName name="Wedge">#REF!</definedName>
    <definedName name="Work_Program_By_Area_List">#REF!</definedName>
    <definedName name="年初短期投资">#REF!</definedName>
    <definedName name="年初货币资金">#REF!</definedName>
    <definedName name="年初应收票据">#REF!</definedName>
    <definedName name="设备">#REF!</definedName>
    <definedName name="전">#REF!</definedName>
    <definedName name="주택사업본부">#REF!</definedName>
    <definedName name="철구사업본부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6" l="1"/>
  <c r="H6" i="16"/>
  <c r="D3" i="16"/>
  <c r="F3" i="16" s="1"/>
  <c r="C3" i="16"/>
  <c r="J4" i="14"/>
  <c r="D8" i="8" l="1"/>
  <c r="B6" i="8"/>
  <c r="E8" i="8"/>
  <c r="B8" i="8" s="1"/>
  <c r="C6" i="8"/>
  <c r="F8" i="13"/>
  <c r="F6" i="13"/>
  <c r="B6" i="13"/>
  <c r="B5" i="1"/>
  <c r="B7" i="1"/>
  <c r="A16" i="8"/>
  <c r="A18" i="8" s="1"/>
  <c r="AK12" i="6"/>
  <c r="AM8" i="6"/>
  <c r="AK10" i="6"/>
  <c r="AL9" i="6"/>
  <c r="AK8" i="6"/>
  <c r="AJ8" i="6"/>
  <c r="AM6" i="6"/>
  <c r="AM4" i="6"/>
  <c r="AK2" i="6"/>
  <c r="D6" i="8" l="1"/>
  <c r="C8" i="8" s="1"/>
  <c r="B8" i="13"/>
  <c r="C8" i="13" s="1"/>
  <c r="C5" i="1"/>
  <c r="C7" i="1" s="1"/>
</calcChain>
</file>

<file path=xl/sharedStrings.xml><?xml version="1.0" encoding="utf-8"?>
<sst xmlns="http://schemas.openxmlformats.org/spreadsheetml/2006/main" count="648" uniqueCount="191">
  <si>
    <t>窖梗宽度</t>
    <phoneticPr fontId="1" type="noConversion"/>
  </si>
  <si>
    <t>辅房长度</t>
    <phoneticPr fontId="1" type="noConversion"/>
  </si>
  <si>
    <t>晾堂</t>
    <phoneticPr fontId="1" type="noConversion"/>
  </si>
  <si>
    <t>上甑接酒</t>
    <phoneticPr fontId="1" type="noConversion"/>
  </si>
  <si>
    <t>窖梁</t>
    <phoneticPr fontId="1" type="noConversion"/>
  </si>
  <si>
    <t>窖池1</t>
    <phoneticPr fontId="1" type="noConversion"/>
  </si>
  <si>
    <t>窖池2</t>
  </si>
  <si>
    <t>窖池3</t>
  </si>
  <si>
    <t>窖池4</t>
  </si>
  <si>
    <t>窖池5</t>
  </si>
  <si>
    <t>窖池6</t>
  </si>
  <si>
    <t>窖池7</t>
  </si>
  <si>
    <t>窖池8</t>
  </si>
  <si>
    <t>窖池9</t>
  </si>
  <si>
    <t>窖池10</t>
  </si>
  <si>
    <t>窖池11</t>
  </si>
  <si>
    <t>窖池12</t>
  </si>
  <si>
    <t>窖池13</t>
  </si>
  <si>
    <t>窖池14</t>
  </si>
  <si>
    <t>上甑接酒区</t>
    <phoneticPr fontId="1" type="noConversion"/>
  </si>
  <si>
    <t>辅房区域</t>
  </si>
  <si>
    <t>辅房区域</t>
    <phoneticPr fontId="1" type="noConversion"/>
  </si>
  <si>
    <t>35米</t>
    <phoneticPr fontId="1" type="noConversion"/>
  </si>
  <si>
    <t>120米</t>
    <phoneticPr fontId="1" type="noConversion"/>
  </si>
  <si>
    <t>上下作业区域</t>
    <phoneticPr fontId="1" type="noConversion"/>
  </si>
  <si>
    <t>下窖设备区域</t>
    <phoneticPr fontId="1" type="noConversion"/>
  </si>
  <si>
    <t>窖池总数</t>
    <phoneticPr fontId="1" type="noConversion"/>
  </si>
  <si>
    <t>单堆占地面积</t>
    <phoneticPr fontId="1" type="noConversion"/>
  </si>
  <si>
    <t>长度上去除24米上下通道和上甑接酒操作场地</t>
    <phoneticPr fontId="1" type="noConversion"/>
  </si>
  <si>
    <t>长度上晾堂还可以堆积</t>
    <phoneticPr fontId="1" type="noConversion"/>
  </si>
  <si>
    <t>35宽度上可以堆积</t>
    <phoneticPr fontId="1" type="noConversion"/>
  </si>
  <si>
    <t>二楼晾堂可以同时堆积</t>
    <phoneticPr fontId="1" type="noConversion"/>
  </si>
  <si>
    <t>晾堂同时堆积数量极限值</t>
    <phoneticPr fontId="1" type="noConversion"/>
  </si>
  <si>
    <t>每栋长  米</t>
    <phoneticPr fontId="1" type="noConversion"/>
  </si>
  <si>
    <t>两栋干曲仓</t>
    <phoneticPr fontId="1" type="noConversion"/>
  </si>
  <si>
    <t>两栋干曲仓储存能力</t>
    <phoneticPr fontId="1" type="noConversion"/>
  </si>
  <si>
    <t>第一节 概述</t>
  </si>
  <si>
    <t>下沙</t>
    <phoneticPr fontId="1" type="noConversion"/>
  </si>
  <si>
    <t>糙沙</t>
    <phoneticPr fontId="1" type="noConversion"/>
  </si>
  <si>
    <t>高梁破碎</t>
    <phoneticPr fontId="1" type="noConversion"/>
  </si>
  <si>
    <t>水</t>
    <phoneticPr fontId="1" type="noConversion"/>
  </si>
  <si>
    <t>润粮</t>
    <phoneticPr fontId="1" type="noConversion"/>
  </si>
  <si>
    <t>母糟</t>
    <phoneticPr fontId="1" type="noConversion"/>
  </si>
  <si>
    <t>蒸粮</t>
    <phoneticPr fontId="1" type="noConversion"/>
  </si>
  <si>
    <t>尾酒</t>
    <phoneticPr fontId="1" type="noConversion"/>
  </si>
  <si>
    <t>摊凉拌曲</t>
    <phoneticPr fontId="1" type="noConversion"/>
  </si>
  <si>
    <t>堆积发酵</t>
    <phoneticPr fontId="1" type="noConversion"/>
  </si>
  <si>
    <t>六次循环</t>
    <phoneticPr fontId="1" type="noConversion"/>
  </si>
  <si>
    <t>入窖发酵</t>
    <phoneticPr fontId="1" type="noConversion"/>
  </si>
  <si>
    <t>开窖取醅</t>
    <phoneticPr fontId="1" type="noConversion"/>
  </si>
  <si>
    <t>入库贮存</t>
    <phoneticPr fontId="1" type="noConversion"/>
  </si>
  <si>
    <t>分型定质</t>
    <phoneticPr fontId="1" type="noConversion"/>
  </si>
  <si>
    <t>大曲酱香轮次酒</t>
    <phoneticPr fontId="1" type="noConversion"/>
  </si>
  <si>
    <t>蒸馏</t>
    <phoneticPr fontId="1" type="noConversion"/>
  </si>
  <si>
    <t>七次后丢糟</t>
    <phoneticPr fontId="1" type="noConversion"/>
  </si>
  <si>
    <t>罐车转运</t>
    <phoneticPr fontId="1" type="noConversion"/>
  </si>
  <si>
    <t>1、</t>
    <phoneticPr fontId="1" type="noConversion"/>
  </si>
  <si>
    <t>2、</t>
    <phoneticPr fontId="1" type="noConversion"/>
  </si>
  <si>
    <t>3、</t>
    <phoneticPr fontId="1" type="noConversion"/>
  </si>
  <si>
    <t>土地面积：201.96亩，位于二合名酒工业园区大同村</t>
    <phoneticPr fontId="1" type="noConversion"/>
  </si>
  <si>
    <t>烤酒操作场宽度</t>
    <phoneticPr fontId="1" type="noConversion"/>
  </si>
  <si>
    <t>窖池宽度 米</t>
    <phoneticPr fontId="1" type="noConversion"/>
  </si>
  <si>
    <t>窖池长度  米</t>
    <phoneticPr fontId="1" type="noConversion"/>
  </si>
  <si>
    <t>对面班之间通道长度</t>
    <phoneticPr fontId="1" type="noConversion"/>
  </si>
  <si>
    <t>4米</t>
    <phoneticPr fontId="1" type="noConversion"/>
  </si>
  <si>
    <t>114米</t>
    <phoneticPr fontId="1" type="noConversion"/>
  </si>
  <si>
    <t>12米</t>
    <phoneticPr fontId="1" type="noConversion"/>
  </si>
  <si>
    <t>窖梁宽度</t>
    <phoneticPr fontId="1" type="noConversion"/>
  </si>
  <si>
    <t>每班单排窖池 口</t>
    <phoneticPr fontId="1" type="noConversion"/>
  </si>
  <si>
    <t>每个酿酒窖池总数 口</t>
    <phoneticPr fontId="1" type="noConversion"/>
  </si>
  <si>
    <t>每口窖池尺寸</t>
    <phoneticPr fontId="1" type="noConversion"/>
  </si>
  <si>
    <t>长 米</t>
    <phoneticPr fontId="1" type="noConversion"/>
  </si>
  <si>
    <t>宽 米</t>
    <phoneticPr fontId="1" type="noConversion"/>
  </si>
  <si>
    <t>深（不含窖底及排水） 米</t>
    <phoneticPr fontId="1" type="noConversion"/>
  </si>
  <si>
    <t>容积 m³</t>
    <phoneticPr fontId="1" type="noConversion"/>
  </si>
  <si>
    <t>每窖池下高粱甑数 甑</t>
    <phoneticPr fontId="1" type="noConversion"/>
  </si>
  <si>
    <t>单甑下高粱 吨</t>
    <phoneticPr fontId="1" type="noConversion"/>
  </si>
  <si>
    <t>每窖池下粮 吨</t>
    <phoneticPr fontId="1" type="noConversion"/>
  </si>
  <si>
    <t>单车间每大轮次下高粱 吨</t>
    <phoneticPr fontId="1" type="noConversion"/>
  </si>
  <si>
    <t>产酒能力 吨</t>
    <phoneticPr fontId="1" type="noConversion"/>
  </si>
  <si>
    <t>遵从茅台镇传统工艺，酿酒使用传统1500斤的甑锅系统，和茅台标准尺寸窖池</t>
    <phoneticPr fontId="1" type="noConversion"/>
  </si>
  <si>
    <t>一、</t>
    <phoneticPr fontId="1" type="noConversion"/>
  </si>
  <si>
    <t>制酒车间方面：</t>
    <phoneticPr fontId="1" type="noConversion"/>
  </si>
  <si>
    <t>二、</t>
    <phoneticPr fontId="1" type="noConversion"/>
  </si>
  <si>
    <t>制曲车间方面</t>
    <phoneticPr fontId="1" type="noConversion"/>
  </si>
  <si>
    <t>单栋车间占地面积 ㎡</t>
    <phoneticPr fontId="1" type="noConversion"/>
  </si>
  <si>
    <t>单栋车间总长度  米</t>
    <phoneticPr fontId="1" type="noConversion"/>
  </si>
  <si>
    <t>单栋车间总宽度 米</t>
    <phoneticPr fontId="1" type="noConversion"/>
  </si>
  <si>
    <t>建设10栋酿酒车间，每栋车间长113.6米，宽34.4米，占地面积约5.9亩</t>
    <phoneticPr fontId="1" type="noConversion"/>
  </si>
  <si>
    <t>单栋车间占地亩数</t>
    <phoneticPr fontId="1" type="noConversion"/>
  </si>
  <si>
    <t>单栋酿酒车间尺寸、占地面积</t>
    <phoneticPr fontId="1" type="noConversion"/>
  </si>
  <si>
    <t>发酵仓长度 米</t>
    <phoneticPr fontId="1" type="noConversion"/>
  </si>
  <si>
    <t>发酵仓宽度 米</t>
    <phoneticPr fontId="1" type="noConversion"/>
  </si>
  <si>
    <t>每层发酵仓数量</t>
    <phoneticPr fontId="1" type="noConversion"/>
  </si>
  <si>
    <r>
      <t>建设</t>
    </r>
    <r>
      <rPr>
        <b/>
        <sz val="11"/>
        <color rgb="FFFF0000"/>
        <rFont val="微软雅黑"/>
        <family val="2"/>
        <charset val="134"/>
      </rPr>
      <t>10栋酿酒车间</t>
    </r>
    <r>
      <rPr>
        <b/>
        <sz val="11"/>
        <color theme="1"/>
        <rFont val="微软雅黑"/>
        <family val="2"/>
        <charset val="134"/>
      </rPr>
      <t>，每年重阳下沙，下糙沙工作时长约75天，高粱在此期间使用，全年需要高粱20160吨，每大轮次产出坤沙酱香基酒≥10880吨</t>
    </r>
    <phoneticPr fontId="1" type="noConversion"/>
  </si>
  <si>
    <t>每栋宽 米</t>
    <phoneticPr fontId="1" type="noConversion"/>
  </si>
  <si>
    <t>制曲车间总面积  亩</t>
    <phoneticPr fontId="1" type="noConversion"/>
  </si>
  <si>
    <t>每栋面积 ㎡</t>
    <phoneticPr fontId="1" type="noConversion"/>
  </si>
  <si>
    <t>每栋干曲仓面积 ㎡</t>
    <phoneticPr fontId="1" type="noConversion"/>
  </si>
  <si>
    <t>每栋发酵仓总数</t>
    <phoneticPr fontId="1" type="noConversion"/>
  </si>
  <si>
    <t>每栋制曲车间产能 吨/年</t>
    <phoneticPr fontId="1" type="noConversion"/>
  </si>
  <si>
    <r>
      <t>遵从茅台镇传统工艺，制曲使用传统9米</t>
    </r>
    <r>
      <rPr>
        <b/>
        <sz val="11"/>
        <color theme="1"/>
        <rFont val="Segoe UI Symbol"/>
        <family val="2"/>
      </rPr>
      <t>✖</t>
    </r>
    <r>
      <rPr>
        <b/>
        <sz val="11"/>
        <color theme="1"/>
        <rFont val="微软雅黑"/>
        <family val="2"/>
        <charset val="134"/>
      </rPr>
      <t>4米的发酵仓，每仓装10吨小麦，8个踩曲场地中2个场地装机械制曲设备</t>
    </r>
    <phoneticPr fontId="1" type="noConversion"/>
  </si>
  <si>
    <t>建设两栋制曲车间，共计416间发酵仓，每年需要使用小麦24960吨，分为6个轮次使用，大曲从发酵仓拆到干曲仓，在干曲仓储存4个月后投入酿酒使用</t>
    <phoneticPr fontId="1" type="noConversion"/>
  </si>
  <si>
    <t>发酵仓1</t>
  </si>
  <si>
    <t>发酵仓2</t>
  </si>
  <si>
    <t>发酵仓3</t>
  </si>
  <si>
    <t>发酵仓4</t>
  </si>
  <si>
    <t>发酵仓5</t>
  </si>
  <si>
    <t>发酵仓6</t>
  </si>
  <si>
    <t>发酵仓7</t>
  </si>
  <si>
    <t>发酵仓8</t>
  </si>
  <si>
    <t>发酵仓9</t>
  </si>
  <si>
    <t>发酵仓10</t>
  </si>
  <si>
    <t>发酵仓11</t>
  </si>
  <si>
    <t>发酵仓12</t>
  </si>
  <si>
    <t>发酵仓13</t>
  </si>
  <si>
    <t>楼梯间</t>
    <phoneticPr fontId="1" type="noConversion"/>
  </si>
  <si>
    <t>138米</t>
    <phoneticPr fontId="1" type="noConversion"/>
  </si>
  <si>
    <t>踩曲区域</t>
    <phoneticPr fontId="1" type="noConversion"/>
  </si>
  <si>
    <t>16米
踩曲区域</t>
    <phoneticPr fontId="1" type="noConversion"/>
  </si>
  <si>
    <t>26米</t>
    <phoneticPr fontId="1" type="noConversion"/>
  </si>
  <si>
    <t>8米宽  过道</t>
    <phoneticPr fontId="1" type="noConversion"/>
  </si>
  <si>
    <t>一期建设一栋长120米，宽45米的五层陶坛库，占地面积5400㎡，总建筑面积27000㎡，满足储存基酒能力1.2万吨的需求</t>
  </si>
  <si>
    <t>5、</t>
    <phoneticPr fontId="1" type="noConversion"/>
  </si>
  <si>
    <t>10栋酿酒车间，2栋制曲车间，1栋陶坛酒库，</t>
    <phoneticPr fontId="1" type="noConversion"/>
  </si>
  <si>
    <t>建设产能目标：坤沙酱香基酒年产能1万吨，由10栋酿酒车间组成</t>
    <phoneticPr fontId="1" type="noConversion"/>
  </si>
  <si>
    <t>制曲能力：2栋制曲车间，年产大曲20400吨，并满足大曲在干曲仓储存4个月的要求</t>
    <phoneticPr fontId="1" type="noConversion"/>
  </si>
  <si>
    <t>4、</t>
    <phoneticPr fontId="1" type="noConversion"/>
  </si>
  <si>
    <t>陶坛酒库：1栋总建筑面积2.7万㎡的陶坛酒库，满足1万吨陶坛储存能力</t>
    <phoneticPr fontId="1" type="noConversion"/>
  </si>
  <si>
    <t>动力设施：4台20吨天然气锅炉，和两台1250KVA的配变电系统，分早晚班两班运行</t>
    <phoneticPr fontId="1" type="noConversion"/>
  </si>
  <si>
    <t>5、</t>
    <phoneticPr fontId="1" type="noConversion"/>
  </si>
  <si>
    <t>6、</t>
    <phoneticPr fontId="1" type="noConversion"/>
  </si>
  <si>
    <t>指导思想：采用茅台镇酱香酒酿造传统工艺，在物流过程中采用自动化/机械系统提高效率</t>
    <phoneticPr fontId="1" type="noConversion"/>
  </si>
  <si>
    <t>第二节 工艺流程</t>
    <phoneticPr fontId="1" type="noConversion"/>
  </si>
  <si>
    <t>第三节 物料衡算</t>
    <phoneticPr fontId="1" type="noConversion"/>
  </si>
  <si>
    <t>第五节 酿酒车间尺寸</t>
    <phoneticPr fontId="1" type="noConversion"/>
  </si>
  <si>
    <t>第七节 制曲车间尺寸</t>
    <phoneticPr fontId="1" type="noConversion"/>
  </si>
  <si>
    <t>第八节 陶坛酒库布置草案和尺寸</t>
    <phoneticPr fontId="1" type="noConversion"/>
  </si>
  <si>
    <t xml:space="preserve">      建设2栋各五层的制曲车间，每栋长128米，宽26米，一楼为干曲仓，总面积5040㎡；二至五楼为发酵仓和踩曲场地，共计约416间标准发酵仓，可满足1.1万吨坤沙酱酒的配套产能</t>
    <phoneticPr fontId="1" type="noConversion"/>
  </si>
  <si>
    <t>制曲车间尺寸</t>
    <phoneticPr fontId="1" type="noConversion"/>
  </si>
  <si>
    <t>发酵车间尺寸</t>
    <phoneticPr fontId="1" type="noConversion"/>
  </si>
  <si>
    <t>酿酒车间一楼平面草图</t>
    <phoneticPr fontId="1" type="noConversion"/>
  </si>
  <si>
    <t>上甑接酒区，有3套甑锅系统</t>
    <phoneticPr fontId="1" type="noConversion"/>
  </si>
  <si>
    <t>辅房</t>
    <phoneticPr fontId="1" type="noConversion"/>
  </si>
  <si>
    <t>甑锅和上甑区域</t>
    <phoneticPr fontId="1" type="noConversion"/>
  </si>
  <si>
    <t>润粮系统</t>
    <phoneticPr fontId="1" type="noConversion"/>
  </si>
  <si>
    <t>接酒系统</t>
    <phoneticPr fontId="1" type="noConversion"/>
  </si>
  <si>
    <t>物料上下系统</t>
    <phoneticPr fontId="1" type="noConversion"/>
  </si>
  <si>
    <t>二楼地面全部用来堆积</t>
    <phoneticPr fontId="1" type="noConversion"/>
  </si>
  <si>
    <t>负一层2.8米</t>
    <phoneticPr fontId="1" type="noConversion"/>
  </si>
  <si>
    <t>地轨移动摊晾平台</t>
    <phoneticPr fontId="1" type="noConversion"/>
  </si>
  <si>
    <t>距地面2.2米</t>
    <phoneticPr fontId="1" type="noConversion"/>
  </si>
  <si>
    <t>酿酒车间立面草图</t>
    <phoneticPr fontId="1" type="noConversion"/>
  </si>
  <si>
    <t>一层9米</t>
    <phoneticPr fontId="1" type="noConversion"/>
  </si>
  <si>
    <t>二层9米</t>
    <phoneticPr fontId="1" type="noConversion"/>
  </si>
  <si>
    <t>备用房</t>
    <phoneticPr fontId="1" type="noConversion"/>
  </si>
  <si>
    <t>三层4米</t>
    <phoneticPr fontId="1" type="noConversion"/>
  </si>
  <si>
    <t>排气楼</t>
    <phoneticPr fontId="1" type="noConversion"/>
  </si>
  <si>
    <t>每栋制曲车间两侧为楼梯间，宽4米；发酵仓位于二层至五层楼中每层楼长度的两侧，每一侧为26间发酵仓，对门设置，中间过道宽8米，用来设置上下左右的传输系统；发酵仓楼层每层中间设26米×16米的踩曲操作空间；一楼中间为26米*16米的大曲粉碎车间，两侧为对门布置的干曲仓，每一侧为8间干曲仓，每一间干曲仓为13米×11米，干曲仓中间过道宽4米</t>
    <phoneticPr fontId="1" type="noConversion"/>
  </si>
  <si>
    <t>大曲粉碎区</t>
    <phoneticPr fontId="1" type="noConversion"/>
  </si>
  <si>
    <t>干曲仓</t>
    <phoneticPr fontId="1" type="noConversion"/>
  </si>
  <si>
    <t>干</t>
    <phoneticPr fontId="1" type="noConversion"/>
  </si>
  <si>
    <t>曲</t>
    <phoneticPr fontId="1" type="noConversion"/>
  </si>
  <si>
    <t>仓</t>
    <phoneticPr fontId="1" type="noConversion"/>
  </si>
  <si>
    <t>发</t>
    <phoneticPr fontId="1" type="noConversion"/>
  </si>
  <si>
    <t>酵</t>
    <phoneticPr fontId="1" type="noConversion"/>
  </si>
  <si>
    <t>一楼高6米</t>
    <phoneticPr fontId="1" type="noConversion"/>
  </si>
  <si>
    <t>二楼高4.5米</t>
    <phoneticPr fontId="1" type="noConversion"/>
  </si>
  <si>
    <t>三楼高4.5米</t>
    <phoneticPr fontId="1" type="noConversion"/>
  </si>
  <si>
    <t>四楼高4.5米</t>
    <phoneticPr fontId="1" type="noConversion"/>
  </si>
  <si>
    <t>五楼高4.5米</t>
    <phoneticPr fontId="1" type="noConversion"/>
  </si>
  <si>
    <t>制曲车间二至五楼平面示意图</t>
    <phoneticPr fontId="1" type="noConversion"/>
  </si>
  <si>
    <t>制曲车间示意草图</t>
    <phoneticPr fontId="1" type="noConversion"/>
  </si>
  <si>
    <t>第四节 酿酒车间示意草图</t>
    <phoneticPr fontId="1" type="noConversion"/>
  </si>
  <si>
    <t>第六节 制曲车间示意草图</t>
    <phoneticPr fontId="1" type="noConversion"/>
  </si>
  <si>
    <t>亩</t>
    <phoneticPr fontId="1" type="noConversion"/>
  </si>
  <si>
    <t>底面积</t>
    <phoneticPr fontId="1" type="noConversion"/>
  </si>
  <si>
    <t>高度</t>
    <phoneticPr fontId="1" type="noConversion"/>
  </si>
  <si>
    <t>体积</t>
    <phoneticPr fontId="1" type="noConversion"/>
  </si>
  <si>
    <t>直径 米</t>
    <phoneticPr fontId="1" type="noConversion"/>
  </si>
  <si>
    <t>堆积直径计算</t>
    <phoneticPr fontId="1" type="noConversion"/>
  </si>
  <si>
    <t>行车</t>
    <phoneticPr fontId="1" type="noConversion"/>
  </si>
  <si>
    <t>晾堂</t>
    <phoneticPr fontId="1" type="noConversion"/>
  </si>
  <si>
    <t>装甑</t>
    <phoneticPr fontId="1" type="noConversion"/>
  </si>
  <si>
    <t>出酒</t>
    <phoneticPr fontId="1" type="noConversion"/>
  </si>
  <si>
    <t>班长</t>
    <phoneticPr fontId="1" type="noConversion"/>
  </si>
  <si>
    <t>管窖</t>
    <phoneticPr fontId="1" type="noConversion"/>
  </si>
  <si>
    <t>小计</t>
    <phoneticPr fontId="1" type="noConversion"/>
  </si>
  <si>
    <t>每个大班用人</t>
    <phoneticPr fontId="1" type="noConversion"/>
  </si>
  <si>
    <t>每车间8个大班</t>
    <phoneticPr fontId="1" type="noConversion"/>
  </si>
  <si>
    <t>主任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</si>
</sst>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20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2"/>
      <color theme="1"/>
      <name val="等线"/>
      <family val="3"/>
      <charset val="134"/>
      <scheme val="minor"/>
    </font>
    <font>
      <b/>
      <sz val="11.5"/>
      <color theme="1"/>
      <name val="等线"/>
      <family val="3"/>
      <charset val="134"/>
      <scheme val="minor"/>
    </font>
    <font>
      <sz val="11"/>
      <color theme="1"/>
      <name val="微软雅黑"/>
      <family val="2"/>
      <charset val="134"/>
    </font>
    <font>
      <sz val="14"/>
      <color theme="1"/>
      <name val="微软雅黑"/>
      <family val="2"/>
      <charset val="134"/>
    </font>
    <font>
      <b/>
      <sz val="18"/>
      <color theme="1"/>
      <name val="微软雅黑"/>
      <family val="2"/>
      <charset val="134"/>
    </font>
    <font>
      <sz val="14"/>
      <color theme="0"/>
      <name val="微软雅黑"/>
      <family val="2"/>
      <charset val="134"/>
    </font>
    <font>
      <sz val="12"/>
      <color theme="1"/>
      <name val="微软雅黑"/>
      <family val="2"/>
      <charset val="134"/>
    </font>
    <font>
      <sz val="12"/>
      <color rgb="FF000000"/>
      <name val="微软雅黑"/>
      <family val="2"/>
      <charset val="134"/>
    </font>
    <font>
      <sz val="16"/>
      <color rgb="FFFF0000"/>
      <name val="微软雅黑"/>
      <family val="2"/>
      <charset val="134"/>
    </font>
    <font>
      <b/>
      <sz val="12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sz val="16"/>
      <color theme="1"/>
      <name val="微软雅黑"/>
      <family val="2"/>
      <charset val="134"/>
    </font>
    <font>
      <b/>
      <sz val="11"/>
      <color theme="1"/>
      <name val="Segoe UI Symbol"/>
      <family val="2"/>
    </font>
    <font>
      <b/>
      <sz val="11"/>
      <color rgb="FFFF0000"/>
      <name val="微软雅黑"/>
      <family val="2"/>
      <charset val="134"/>
    </font>
    <font>
      <b/>
      <sz val="12"/>
      <color rgb="FFFF0000"/>
      <name val="微软雅黑"/>
      <family val="2"/>
      <charset val="134"/>
    </font>
    <font>
      <sz val="14"/>
      <color rgb="FF000000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b/>
      <sz val="11"/>
      <color theme="1"/>
      <name val="等线"/>
      <family val="3"/>
      <charset val="134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Dashed">
        <color rgb="FFFF0000"/>
      </bottom>
      <diagonal/>
    </border>
    <border>
      <left style="mediumDashed">
        <color rgb="FFFF0000"/>
      </left>
      <right style="mediumDashed">
        <color rgb="FFFF0000"/>
      </right>
      <top/>
      <bottom style="medium">
        <color indexed="64"/>
      </bottom>
      <diagonal/>
    </border>
    <border>
      <left/>
      <right style="mediumDashed">
        <color rgb="FFFF0000"/>
      </right>
      <top/>
      <bottom/>
      <diagonal/>
    </border>
    <border>
      <left style="mediumDashed">
        <color rgb="FFFF0000"/>
      </left>
      <right style="mediumDashed">
        <color rgb="FFFF0000"/>
      </right>
      <top/>
      <bottom/>
      <diagonal/>
    </border>
    <border>
      <left style="mediumDashed">
        <color rgb="FFFF0000"/>
      </left>
      <right/>
      <top/>
      <bottom/>
      <diagonal/>
    </border>
    <border>
      <left/>
      <right/>
      <top style="mediumDashed">
        <color rgb="FFFF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160">
    <xf numFmtId="0" fontId="0" fillId="0" borderId="0" xfId="0">
      <alignment vertical="center"/>
    </xf>
    <xf numFmtId="0" fontId="0" fillId="0" borderId="4" xfId="0" applyBorder="1">
      <alignment vertical="center"/>
    </xf>
    <xf numFmtId="0" fontId="0" fillId="0" borderId="11" xfId="0" applyBorder="1">
      <alignment vertical="center"/>
    </xf>
    <xf numFmtId="0" fontId="0" fillId="0" borderId="0" xfId="0" applyBorder="1">
      <alignment vertical="center"/>
    </xf>
    <xf numFmtId="0" fontId="3" fillId="0" borderId="4" xfId="0" applyFont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4" fillId="0" borderId="19" xfId="0" applyFont="1" applyBorder="1">
      <alignment vertical="center"/>
    </xf>
    <xf numFmtId="0" fontId="4" fillId="0" borderId="20" xfId="0" applyFont="1" applyBorder="1">
      <alignment vertical="center"/>
    </xf>
    <xf numFmtId="0" fontId="4" fillId="0" borderId="16" xfId="0" applyFont="1" applyBorder="1">
      <alignment vertical="center"/>
    </xf>
    <xf numFmtId="0" fontId="4" fillId="0" borderId="21" xfId="0" applyFont="1" applyBorder="1">
      <alignment vertical="center"/>
    </xf>
    <xf numFmtId="0" fontId="4" fillId="0" borderId="22" xfId="0" applyFont="1" applyBorder="1">
      <alignment vertical="center"/>
    </xf>
    <xf numFmtId="0" fontId="4" fillId="0" borderId="23" xfId="0" applyFont="1" applyBorder="1">
      <alignment vertical="center"/>
    </xf>
    <xf numFmtId="0" fontId="4" fillId="0" borderId="24" xfId="0" applyFont="1" applyBorder="1">
      <alignment vertical="center"/>
    </xf>
    <xf numFmtId="0" fontId="4" fillId="0" borderId="25" xfId="0" applyFont="1" applyBorder="1">
      <alignment vertical="center"/>
    </xf>
    <xf numFmtId="0" fontId="4" fillId="0" borderId="26" xfId="0" applyFont="1" applyBorder="1">
      <alignment vertical="center"/>
    </xf>
    <xf numFmtId="0" fontId="4" fillId="0" borderId="27" xfId="0" applyFont="1" applyBorder="1">
      <alignment vertical="center"/>
    </xf>
    <xf numFmtId="0" fontId="4" fillId="0" borderId="28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 readingOrder="1"/>
    </xf>
    <xf numFmtId="0" fontId="9" fillId="0" borderId="0" xfId="0" applyFont="1" applyAlignment="1">
      <alignment vertical="center" wrapText="1"/>
    </xf>
    <xf numFmtId="0" fontId="5" fillId="9" borderId="0" xfId="0" applyFont="1" applyFill="1" applyBorder="1" applyAlignment="1">
      <alignment vertical="center"/>
    </xf>
    <xf numFmtId="0" fontId="5" fillId="9" borderId="0" xfId="0" applyFont="1" applyFill="1" applyBorder="1" applyAlignment="1">
      <alignment horizontal="center" vertical="center"/>
    </xf>
    <xf numFmtId="0" fontId="4" fillId="0" borderId="36" xfId="0" applyFont="1" applyBorder="1">
      <alignment vertical="center"/>
    </xf>
    <xf numFmtId="0" fontId="12" fillId="0" borderId="4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4" fillId="0" borderId="3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41" xfId="0" applyFont="1" applyBorder="1">
      <alignment vertical="center"/>
    </xf>
    <xf numFmtId="0" fontId="12" fillId="0" borderId="43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5" fillId="0" borderId="43" xfId="0" applyFont="1" applyBorder="1" applyAlignment="1">
      <alignment horizontal="center" vertical="center" wrapText="1"/>
    </xf>
    <xf numFmtId="0" fontId="12" fillId="0" borderId="0" xfId="0" applyFont="1" applyBorder="1">
      <alignment vertical="center"/>
    </xf>
    <xf numFmtId="0" fontId="8" fillId="0" borderId="0" xfId="0" applyFont="1">
      <alignment vertical="center"/>
    </xf>
    <xf numFmtId="0" fontId="8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5" fillId="0" borderId="43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 wrapText="1"/>
    </xf>
    <xf numFmtId="2" fontId="15" fillId="0" borderId="43" xfId="0" applyNumberFormat="1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1" fillId="0" borderId="0" xfId="0" applyFo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47" xfId="0" applyFont="1" applyBorder="1" applyAlignment="1">
      <alignment vertical="center"/>
    </xf>
    <xf numFmtId="0" fontId="4" fillId="0" borderId="44" xfId="0" applyFont="1" applyBorder="1" applyAlignment="1">
      <alignment vertical="center"/>
    </xf>
    <xf numFmtId="0" fontId="4" fillId="0" borderId="49" xfId="0" applyFont="1" applyBorder="1" applyAlignment="1">
      <alignment vertical="center"/>
    </xf>
    <xf numFmtId="0" fontId="4" fillId="0" borderId="46" xfId="0" applyFont="1" applyBorder="1" applyAlignment="1">
      <alignment vertical="center"/>
    </xf>
    <xf numFmtId="0" fontId="4" fillId="0" borderId="51" xfId="0" applyFont="1" applyBorder="1" applyAlignment="1">
      <alignment vertical="center" wrapText="1"/>
    </xf>
    <xf numFmtId="0" fontId="4" fillId="0" borderId="45" xfId="0" applyFont="1" applyBorder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12" fillId="0" borderId="45" xfId="0" applyFont="1" applyBorder="1" applyAlignment="1">
      <alignment vertical="center" wrapText="1"/>
    </xf>
    <xf numFmtId="0" fontId="12" fillId="0" borderId="47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7" xfId="0" applyFont="1" applyBorder="1">
      <alignment vertical="center"/>
    </xf>
    <xf numFmtId="0" fontId="4" fillId="0" borderId="50" xfId="0" applyFont="1" applyBorder="1" applyAlignment="1">
      <alignment vertical="center" wrapText="1"/>
    </xf>
    <xf numFmtId="0" fontId="4" fillId="0" borderId="4" xfId="0" applyFont="1" applyBorder="1" applyAlignment="1">
      <alignment vertical="center"/>
    </xf>
    <xf numFmtId="176" fontId="0" fillId="0" borderId="0" xfId="0" applyNumberFormat="1">
      <alignment vertical="center"/>
    </xf>
    <xf numFmtId="0" fontId="0" fillId="0" borderId="1" xfId="0" applyBorder="1">
      <alignment vertical="center"/>
    </xf>
    <xf numFmtId="0" fontId="7" fillId="8" borderId="21" xfId="0" applyFont="1" applyFill="1" applyBorder="1" applyAlignment="1">
      <alignment horizontal="center" vertical="center"/>
    </xf>
    <xf numFmtId="0" fontId="7" fillId="8" borderId="0" xfId="0" applyFont="1" applyFill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7" borderId="18" xfId="0" applyFont="1" applyFill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5" borderId="18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6" borderId="10" xfId="0" applyFont="1" applyFill="1" applyBorder="1" applyAlignment="1">
      <alignment horizontal="center" vertical="center"/>
    </xf>
    <xf numFmtId="0" fontId="5" fillId="6" borderId="12" xfId="0" applyFont="1" applyFill="1" applyBorder="1" applyAlignment="1">
      <alignment horizontal="center" vertical="center"/>
    </xf>
    <xf numFmtId="0" fontId="5" fillId="6" borderId="29" xfId="0" applyFont="1" applyFill="1" applyBorder="1" applyAlignment="1">
      <alignment horizontal="center" vertical="center"/>
    </xf>
    <xf numFmtId="0" fontId="5" fillId="6" borderId="30" xfId="0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2" fillId="0" borderId="43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0" fillId="0" borderId="30" xfId="0" applyFont="1" applyBorder="1" applyAlignment="1">
      <alignment horizontal="right" vertical="center"/>
    </xf>
    <xf numFmtId="0" fontId="13" fillId="0" borderId="30" xfId="0" applyFont="1" applyBorder="1" applyAlignment="1">
      <alignment horizontal="right" vertical="center"/>
    </xf>
    <xf numFmtId="0" fontId="13" fillId="0" borderId="14" xfId="0" applyFont="1" applyBorder="1" applyAlignment="1">
      <alignment horizontal="right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42" xfId="0" applyFont="1" applyBorder="1" applyAlignment="1">
      <alignment horizontal="center" vertical="center" wrapText="1"/>
    </xf>
    <xf numFmtId="0" fontId="12" fillId="3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0" borderId="16" xfId="0" applyBorder="1" applyAlignment="1">
      <alignment horizontal="center" vertical="top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0" fillId="4" borderId="14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right" vertical="center"/>
    </xf>
    <xf numFmtId="0" fontId="13" fillId="0" borderId="16" xfId="0" applyFont="1" applyBorder="1" applyAlignment="1">
      <alignment horizontal="right" vertical="center"/>
    </xf>
    <xf numFmtId="0" fontId="13" fillId="0" borderId="0" xfId="0" applyFont="1" applyBorder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16" xfId="0" applyBorder="1" applyAlignment="1">
      <alignment horizontal="righ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12700</xdr:colOff>
      <xdr:row>0</xdr:row>
      <xdr:rowOff>38100</xdr:rowOff>
    </xdr:from>
    <xdr:to>
      <xdr:col>6</xdr:col>
      <xdr:colOff>107950</xdr:colOff>
      <xdr:row>11</xdr:row>
      <xdr:rowOff>334434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33AC6D1A-3EFE-4949-BD61-48EBC1BBAB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05250" y="38100"/>
          <a:ext cx="2736850" cy="364913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397932</xdr:colOff>
      <xdr:row>14</xdr:row>
      <xdr:rowOff>253999</xdr:rowOff>
    </xdr:from>
    <xdr:to>
      <xdr:col>14</xdr:col>
      <xdr:colOff>4232</xdr:colOff>
      <xdr:row>14</xdr:row>
      <xdr:rowOff>253999</xdr:rowOff>
    </xdr:to>
    <xdr:cxnSp macro="">
      <xdr:nvCxnSpPr>
        <xdr:cNvPr id="4" name="直接箭头连接符 3">
          <a:extLst>
            <a:ext uri="{FF2B5EF4-FFF2-40B4-BE49-F238E27FC236}">
              <a16:creationId xmlns:a16="http://schemas.microsoft.com/office/drawing/2014/main" id="{9888B689-4D9F-4C63-A7EC-337350C1F049}"/>
            </a:ext>
          </a:extLst>
        </xdr:cNvPr>
        <xdr:cNvCxnSpPr/>
      </xdr:nvCxnSpPr>
      <xdr:spPr>
        <a:xfrm flipH="1">
          <a:off x="4624210" y="3732388"/>
          <a:ext cx="325966" cy="0"/>
        </a:xfrm>
        <a:prstGeom prst="straightConnector1">
          <a:avLst/>
        </a:prstGeom>
        <a:ln w="19050">
          <a:headEnd type="none" w="med" len="med"/>
          <a:tailEnd type="arrow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25</xdr:row>
      <xdr:rowOff>0</xdr:rowOff>
    </xdr:from>
    <xdr:to>
      <xdr:col>2</xdr:col>
      <xdr:colOff>5291</xdr:colOff>
      <xdr:row>26</xdr:row>
      <xdr:rowOff>0</xdr:rowOff>
    </xdr:to>
    <xdr:cxnSp macro="">
      <xdr:nvCxnSpPr>
        <xdr:cNvPr id="12" name="直接箭头连接符 11">
          <a:extLst>
            <a:ext uri="{FF2B5EF4-FFF2-40B4-BE49-F238E27FC236}">
              <a16:creationId xmlns:a16="http://schemas.microsoft.com/office/drawing/2014/main" id="{0C53FE53-9457-4B99-B8B6-EEA255209676}"/>
            </a:ext>
          </a:extLst>
        </xdr:cNvPr>
        <xdr:cNvCxnSpPr/>
      </xdr:nvCxnSpPr>
      <xdr:spPr>
        <a:xfrm flipH="1" flipV="1">
          <a:off x="515056" y="6272389"/>
          <a:ext cx="5291" cy="254000"/>
        </a:xfrm>
        <a:prstGeom prst="straightConnector1">
          <a:avLst/>
        </a:prstGeom>
        <a:ln w="3810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26</xdr:row>
      <xdr:rowOff>252185</xdr:rowOff>
    </xdr:from>
    <xdr:to>
      <xdr:col>4</xdr:col>
      <xdr:colOff>0</xdr:colOff>
      <xdr:row>27</xdr:row>
      <xdr:rowOff>1</xdr:rowOff>
    </xdr:to>
    <xdr:cxnSp macro="">
      <xdr:nvCxnSpPr>
        <xdr:cNvPr id="13" name="直接箭头连接符 12">
          <a:extLst>
            <a:ext uri="{FF2B5EF4-FFF2-40B4-BE49-F238E27FC236}">
              <a16:creationId xmlns:a16="http://schemas.microsoft.com/office/drawing/2014/main" id="{233FCC4B-28DB-46AF-8B1F-57A871BED25A}"/>
            </a:ext>
          </a:extLst>
        </xdr:cNvPr>
        <xdr:cNvCxnSpPr/>
      </xdr:nvCxnSpPr>
      <xdr:spPr>
        <a:xfrm>
          <a:off x="931333" y="6778574"/>
          <a:ext cx="303389" cy="1816"/>
        </a:xfrm>
        <a:prstGeom prst="straightConnector1">
          <a:avLst/>
        </a:prstGeom>
        <a:ln w="38100">
          <a:headEnd type="arrow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27</xdr:row>
      <xdr:rowOff>0</xdr:rowOff>
    </xdr:from>
    <xdr:to>
      <xdr:col>7</xdr:col>
      <xdr:colOff>0</xdr:colOff>
      <xdr:row>27</xdr:row>
      <xdr:rowOff>0</xdr:rowOff>
    </xdr:to>
    <xdr:cxnSp macro="">
      <xdr:nvCxnSpPr>
        <xdr:cNvPr id="14" name="直接箭头连接符 13">
          <a:extLst>
            <a:ext uri="{FF2B5EF4-FFF2-40B4-BE49-F238E27FC236}">
              <a16:creationId xmlns:a16="http://schemas.microsoft.com/office/drawing/2014/main" id="{B80AE558-1265-4945-B0CD-985730A8629F}"/>
            </a:ext>
          </a:extLst>
        </xdr:cNvPr>
        <xdr:cNvCxnSpPr/>
      </xdr:nvCxnSpPr>
      <xdr:spPr>
        <a:xfrm>
          <a:off x="2067278" y="6780389"/>
          <a:ext cx="303389" cy="0"/>
        </a:xfrm>
        <a:prstGeom prst="straightConnector1">
          <a:avLst/>
        </a:prstGeom>
        <a:ln w="38100">
          <a:headEnd type="arrow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2822</xdr:colOff>
      <xdr:row>27</xdr:row>
      <xdr:rowOff>11906</xdr:rowOff>
    </xdr:from>
    <xdr:to>
      <xdr:col>11</xdr:col>
      <xdr:colOff>0</xdr:colOff>
      <xdr:row>27</xdr:row>
      <xdr:rowOff>11907</xdr:rowOff>
    </xdr:to>
    <xdr:cxnSp macro="">
      <xdr:nvCxnSpPr>
        <xdr:cNvPr id="15" name="直接箭头连接符 14">
          <a:extLst>
            <a:ext uri="{FF2B5EF4-FFF2-40B4-BE49-F238E27FC236}">
              <a16:creationId xmlns:a16="http://schemas.microsoft.com/office/drawing/2014/main" id="{33587193-3F7F-46DE-9937-D10ED3E2FF5C}"/>
            </a:ext>
          </a:extLst>
        </xdr:cNvPr>
        <xdr:cNvCxnSpPr/>
      </xdr:nvCxnSpPr>
      <xdr:spPr>
        <a:xfrm>
          <a:off x="3206044" y="6792295"/>
          <a:ext cx="603956" cy="1"/>
        </a:xfrm>
        <a:prstGeom prst="straightConnector1">
          <a:avLst/>
        </a:prstGeom>
        <a:ln w="38100">
          <a:headEnd type="arrow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21</xdr:row>
      <xdr:rowOff>0</xdr:rowOff>
    </xdr:from>
    <xdr:to>
      <xdr:col>7</xdr:col>
      <xdr:colOff>0</xdr:colOff>
      <xdr:row>21</xdr:row>
      <xdr:rowOff>0</xdr:rowOff>
    </xdr:to>
    <xdr:cxnSp macro="">
      <xdr:nvCxnSpPr>
        <xdr:cNvPr id="16" name="直接箭头连接符 15">
          <a:extLst>
            <a:ext uri="{FF2B5EF4-FFF2-40B4-BE49-F238E27FC236}">
              <a16:creationId xmlns:a16="http://schemas.microsoft.com/office/drawing/2014/main" id="{FAB47BF0-09E9-48BA-ACF8-08E0A8D509D7}"/>
            </a:ext>
          </a:extLst>
        </xdr:cNvPr>
        <xdr:cNvCxnSpPr/>
      </xdr:nvCxnSpPr>
      <xdr:spPr>
        <a:xfrm>
          <a:off x="2067278" y="5256389"/>
          <a:ext cx="303389" cy="0"/>
        </a:xfrm>
        <a:prstGeom prst="straightConnector1">
          <a:avLst/>
        </a:prstGeom>
        <a:ln w="3810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15</xdr:row>
      <xdr:rowOff>0</xdr:rowOff>
    </xdr:from>
    <xdr:to>
      <xdr:col>7</xdr:col>
      <xdr:colOff>0</xdr:colOff>
      <xdr:row>15</xdr:row>
      <xdr:rowOff>0</xdr:rowOff>
    </xdr:to>
    <xdr:cxnSp macro="">
      <xdr:nvCxnSpPr>
        <xdr:cNvPr id="17" name="直接箭头连接符 16">
          <a:extLst>
            <a:ext uri="{FF2B5EF4-FFF2-40B4-BE49-F238E27FC236}">
              <a16:creationId xmlns:a16="http://schemas.microsoft.com/office/drawing/2014/main" id="{EE83E4CD-1CA4-4D52-A113-AFD6048E81C9}"/>
            </a:ext>
          </a:extLst>
        </xdr:cNvPr>
        <xdr:cNvCxnSpPr/>
      </xdr:nvCxnSpPr>
      <xdr:spPr>
        <a:xfrm>
          <a:off x="2067278" y="3732389"/>
          <a:ext cx="303389" cy="0"/>
        </a:xfrm>
        <a:prstGeom prst="straightConnector1">
          <a:avLst/>
        </a:prstGeom>
        <a:ln w="3810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407737</xdr:colOff>
      <xdr:row>9</xdr:row>
      <xdr:rowOff>1</xdr:rowOff>
    </xdr:from>
    <xdr:to>
      <xdr:col>8</xdr:col>
      <xdr:colOff>8019</xdr:colOff>
      <xdr:row>9</xdr:row>
      <xdr:rowOff>3342</xdr:rowOff>
    </xdr:to>
    <xdr:cxnSp macro="">
      <xdr:nvCxnSpPr>
        <xdr:cNvPr id="18" name="直接箭头连接符 17">
          <a:extLst>
            <a:ext uri="{FF2B5EF4-FFF2-40B4-BE49-F238E27FC236}">
              <a16:creationId xmlns:a16="http://schemas.microsoft.com/office/drawing/2014/main" id="{14B17639-E642-43F5-B999-646A068AE61C}"/>
            </a:ext>
          </a:extLst>
        </xdr:cNvPr>
        <xdr:cNvCxnSpPr/>
      </xdr:nvCxnSpPr>
      <xdr:spPr>
        <a:xfrm flipV="1">
          <a:off x="2058737" y="2222501"/>
          <a:ext cx="736226" cy="3341"/>
        </a:xfrm>
        <a:prstGeom prst="straightConnector1">
          <a:avLst/>
        </a:prstGeom>
        <a:ln w="3810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6</xdr:row>
      <xdr:rowOff>0</xdr:rowOff>
    </xdr:from>
    <xdr:to>
      <xdr:col>7</xdr:col>
      <xdr:colOff>0</xdr:colOff>
      <xdr:row>6</xdr:row>
      <xdr:rowOff>0</xdr:rowOff>
    </xdr:to>
    <xdr:cxnSp macro="">
      <xdr:nvCxnSpPr>
        <xdr:cNvPr id="19" name="直接箭头连接符 18">
          <a:extLst>
            <a:ext uri="{FF2B5EF4-FFF2-40B4-BE49-F238E27FC236}">
              <a16:creationId xmlns:a16="http://schemas.microsoft.com/office/drawing/2014/main" id="{D18771BC-3FC7-45F1-B8BA-F13DEC37B5B3}"/>
            </a:ext>
          </a:extLst>
        </xdr:cNvPr>
        <xdr:cNvCxnSpPr/>
      </xdr:nvCxnSpPr>
      <xdr:spPr>
        <a:xfrm>
          <a:off x="2067278" y="1460500"/>
          <a:ext cx="303389" cy="0"/>
        </a:xfrm>
        <a:prstGeom prst="straightConnector1">
          <a:avLst/>
        </a:prstGeom>
        <a:ln w="3810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8</xdr:row>
      <xdr:rowOff>0</xdr:rowOff>
    </xdr:from>
    <xdr:to>
      <xdr:col>14</xdr:col>
      <xdr:colOff>0</xdr:colOff>
      <xdr:row>8</xdr:row>
      <xdr:rowOff>0</xdr:rowOff>
    </xdr:to>
    <xdr:cxnSp macro="">
      <xdr:nvCxnSpPr>
        <xdr:cNvPr id="20" name="直接箭头连接符 19">
          <a:extLst>
            <a:ext uri="{FF2B5EF4-FFF2-40B4-BE49-F238E27FC236}">
              <a16:creationId xmlns:a16="http://schemas.microsoft.com/office/drawing/2014/main" id="{191CE762-4AB2-49C8-8E5F-79020B86A2C2}"/>
            </a:ext>
          </a:extLst>
        </xdr:cNvPr>
        <xdr:cNvCxnSpPr/>
      </xdr:nvCxnSpPr>
      <xdr:spPr>
        <a:xfrm>
          <a:off x="4642556" y="1968500"/>
          <a:ext cx="303388" cy="0"/>
        </a:xfrm>
        <a:prstGeom prst="straightConnector1">
          <a:avLst/>
        </a:prstGeom>
        <a:ln w="38100">
          <a:headEnd type="arrow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21</xdr:row>
      <xdr:rowOff>0</xdr:rowOff>
    </xdr:from>
    <xdr:to>
      <xdr:col>14</xdr:col>
      <xdr:colOff>0</xdr:colOff>
      <xdr:row>21</xdr:row>
      <xdr:rowOff>0</xdr:rowOff>
    </xdr:to>
    <xdr:cxnSp macro="">
      <xdr:nvCxnSpPr>
        <xdr:cNvPr id="21" name="直接箭头连接符 20">
          <a:extLst>
            <a:ext uri="{FF2B5EF4-FFF2-40B4-BE49-F238E27FC236}">
              <a16:creationId xmlns:a16="http://schemas.microsoft.com/office/drawing/2014/main" id="{6E6BD6BB-6A63-4375-9907-BC5C5D26E83F}"/>
            </a:ext>
          </a:extLst>
        </xdr:cNvPr>
        <xdr:cNvCxnSpPr/>
      </xdr:nvCxnSpPr>
      <xdr:spPr>
        <a:xfrm>
          <a:off x="4642556" y="5256389"/>
          <a:ext cx="303388" cy="0"/>
        </a:xfrm>
        <a:prstGeom prst="straightConnector1">
          <a:avLst/>
        </a:prstGeom>
        <a:ln w="38100">
          <a:headEnd type="arrow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4</xdr:row>
      <xdr:rowOff>0</xdr:rowOff>
    </xdr:from>
    <xdr:to>
      <xdr:col>8</xdr:col>
      <xdr:colOff>5291</xdr:colOff>
      <xdr:row>5</xdr:row>
      <xdr:rowOff>0</xdr:rowOff>
    </xdr:to>
    <xdr:cxnSp macro="">
      <xdr:nvCxnSpPr>
        <xdr:cNvPr id="22" name="直接箭头连接符 21">
          <a:extLst>
            <a:ext uri="{FF2B5EF4-FFF2-40B4-BE49-F238E27FC236}">
              <a16:creationId xmlns:a16="http://schemas.microsoft.com/office/drawing/2014/main" id="{9C69258C-476D-4B30-A4AC-F378128326FD}"/>
            </a:ext>
          </a:extLst>
        </xdr:cNvPr>
        <xdr:cNvCxnSpPr/>
      </xdr:nvCxnSpPr>
      <xdr:spPr>
        <a:xfrm flipH="1" flipV="1">
          <a:off x="2786944" y="980722"/>
          <a:ext cx="5291" cy="225778"/>
        </a:xfrm>
        <a:prstGeom prst="straightConnector1">
          <a:avLst/>
        </a:prstGeom>
        <a:ln w="38100">
          <a:headEnd type="arrow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7</xdr:row>
      <xdr:rowOff>1</xdr:rowOff>
    </xdr:from>
    <xdr:to>
      <xdr:col>8</xdr:col>
      <xdr:colOff>1</xdr:colOff>
      <xdr:row>11</xdr:row>
      <xdr:rowOff>31750</xdr:rowOff>
    </xdr:to>
    <xdr:cxnSp macro="">
      <xdr:nvCxnSpPr>
        <xdr:cNvPr id="23" name="直接箭头连接符 22">
          <a:extLst>
            <a:ext uri="{FF2B5EF4-FFF2-40B4-BE49-F238E27FC236}">
              <a16:creationId xmlns:a16="http://schemas.microsoft.com/office/drawing/2014/main" id="{6B09205B-C9EE-4EB5-AFFF-2B0D0D73CE3A}"/>
            </a:ext>
          </a:extLst>
        </xdr:cNvPr>
        <xdr:cNvCxnSpPr/>
      </xdr:nvCxnSpPr>
      <xdr:spPr>
        <a:xfrm flipV="1">
          <a:off x="2786944" y="1714501"/>
          <a:ext cx="1" cy="1040693"/>
        </a:xfrm>
        <a:prstGeom prst="straightConnector1">
          <a:avLst/>
        </a:prstGeom>
        <a:ln w="38100">
          <a:headEnd type="arrow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13</xdr:row>
      <xdr:rowOff>0</xdr:rowOff>
    </xdr:from>
    <xdr:to>
      <xdr:col>8</xdr:col>
      <xdr:colOff>5291</xdr:colOff>
      <xdr:row>14</xdr:row>
      <xdr:rowOff>0</xdr:rowOff>
    </xdr:to>
    <xdr:cxnSp macro="">
      <xdr:nvCxnSpPr>
        <xdr:cNvPr id="24" name="直接箭头连接符 23">
          <a:extLst>
            <a:ext uri="{FF2B5EF4-FFF2-40B4-BE49-F238E27FC236}">
              <a16:creationId xmlns:a16="http://schemas.microsoft.com/office/drawing/2014/main" id="{D7EB8BD0-E9E4-4565-AA78-0F2C9CBFE7DE}"/>
            </a:ext>
          </a:extLst>
        </xdr:cNvPr>
        <xdr:cNvCxnSpPr/>
      </xdr:nvCxnSpPr>
      <xdr:spPr>
        <a:xfrm flipH="1" flipV="1">
          <a:off x="2786944" y="3224389"/>
          <a:ext cx="5291" cy="254000"/>
        </a:xfrm>
        <a:prstGeom prst="straightConnector1">
          <a:avLst/>
        </a:prstGeom>
        <a:ln w="38100">
          <a:headEnd type="arrow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16</xdr:row>
      <xdr:rowOff>0</xdr:rowOff>
    </xdr:from>
    <xdr:to>
      <xdr:col>8</xdr:col>
      <xdr:colOff>5291</xdr:colOff>
      <xdr:row>17</xdr:row>
      <xdr:rowOff>1</xdr:rowOff>
    </xdr:to>
    <xdr:cxnSp macro="">
      <xdr:nvCxnSpPr>
        <xdr:cNvPr id="25" name="直接箭头连接符 24">
          <a:extLst>
            <a:ext uri="{FF2B5EF4-FFF2-40B4-BE49-F238E27FC236}">
              <a16:creationId xmlns:a16="http://schemas.microsoft.com/office/drawing/2014/main" id="{B4DE5D6B-1773-4C98-9753-52D05F0E5AAA}"/>
            </a:ext>
          </a:extLst>
        </xdr:cNvPr>
        <xdr:cNvCxnSpPr/>
      </xdr:nvCxnSpPr>
      <xdr:spPr>
        <a:xfrm flipH="1" flipV="1">
          <a:off x="2786944" y="3986389"/>
          <a:ext cx="5291" cy="254001"/>
        </a:xfrm>
        <a:prstGeom prst="straightConnector1">
          <a:avLst/>
        </a:prstGeom>
        <a:ln w="38100">
          <a:headEnd type="arrow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19</xdr:row>
      <xdr:rowOff>0</xdr:rowOff>
    </xdr:from>
    <xdr:to>
      <xdr:col>8</xdr:col>
      <xdr:colOff>5291</xdr:colOff>
      <xdr:row>20</xdr:row>
      <xdr:rowOff>0</xdr:rowOff>
    </xdr:to>
    <xdr:cxnSp macro="">
      <xdr:nvCxnSpPr>
        <xdr:cNvPr id="26" name="直接箭头连接符 25">
          <a:extLst>
            <a:ext uri="{FF2B5EF4-FFF2-40B4-BE49-F238E27FC236}">
              <a16:creationId xmlns:a16="http://schemas.microsoft.com/office/drawing/2014/main" id="{E8D7F408-7351-4405-9840-901EFDA7B0D7}"/>
            </a:ext>
          </a:extLst>
        </xdr:cNvPr>
        <xdr:cNvCxnSpPr/>
      </xdr:nvCxnSpPr>
      <xdr:spPr>
        <a:xfrm flipH="1" flipV="1">
          <a:off x="2786944" y="4748389"/>
          <a:ext cx="5291" cy="254000"/>
        </a:xfrm>
        <a:prstGeom prst="straightConnector1">
          <a:avLst/>
        </a:prstGeom>
        <a:ln w="38100">
          <a:headEnd type="arrow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22</xdr:row>
      <xdr:rowOff>0</xdr:rowOff>
    </xdr:from>
    <xdr:to>
      <xdr:col>8</xdr:col>
      <xdr:colOff>5291</xdr:colOff>
      <xdr:row>23</xdr:row>
      <xdr:rowOff>1</xdr:rowOff>
    </xdr:to>
    <xdr:cxnSp macro="">
      <xdr:nvCxnSpPr>
        <xdr:cNvPr id="27" name="直接箭头连接符 26">
          <a:extLst>
            <a:ext uri="{FF2B5EF4-FFF2-40B4-BE49-F238E27FC236}">
              <a16:creationId xmlns:a16="http://schemas.microsoft.com/office/drawing/2014/main" id="{9A2003FF-20C7-4B7A-8B20-AD143C1120E1}"/>
            </a:ext>
          </a:extLst>
        </xdr:cNvPr>
        <xdr:cNvCxnSpPr/>
      </xdr:nvCxnSpPr>
      <xdr:spPr>
        <a:xfrm flipH="1" flipV="1">
          <a:off x="2786944" y="5510389"/>
          <a:ext cx="5291" cy="254001"/>
        </a:xfrm>
        <a:prstGeom prst="straightConnector1">
          <a:avLst/>
        </a:prstGeom>
        <a:ln w="38100">
          <a:headEnd type="arrow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25</xdr:row>
      <xdr:rowOff>0</xdr:rowOff>
    </xdr:from>
    <xdr:to>
      <xdr:col>8</xdr:col>
      <xdr:colOff>5291</xdr:colOff>
      <xdr:row>26</xdr:row>
      <xdr:rowOff>0</xdr:rowOff>
    </xdr:to>
    <xdr:cxnSp macro="">
      <xdr:nvCxnSpPr>
        <xdr:cNvPr id="28" name="直接箭头连接符 27">
          <a:extLst>
            <a:ext uri="{FF2B5EF4-FFF2-40B4-BE49-F238E27FC236}">
              <a16:creationId xmlns:a16="http://schemas.microsoft.com/office/drawing/2014/main" id="{5546856C-C644-4B4E-A896-09770490387D}"/>
            </a:ext>
          </a:extLst>
        </xdr:cNvPr>
        <xdr:cNvCxnSpPr/>
      </xdr:nvCxnSpPr>
      <xdr:spPr>
        <a:xfrm flipH="1" flipV="1">
          <a:off x="2786944" y="6272389"/>
          <a:ext cx="5291" cy="254000"/>
        </a:xfrm>
        <a:prstGeom prst="straightConnector1">
          <a:avLst/>
        </a:prstGeom>
        <a:ln w="38100">
          <a:headEnd type="arrow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25</xdr:row>
      <xdr:rowOff>0</xdr:rowOff>
    </xdr:from>
    <xdr:to>
      <xdr:col>12</xdr:col>
      <xdr:colOff>5291</xdr:colOff>
      <xdr:row>26</xdr:row>
      <xdr:rowOff>0</xdr:rowOff>
    </xdr:to>
    <xdr:cxnSp macro="">
      <xdr:nvCxnSpPr>
        <xdr:cNvPr id="29" name="直接箭头连接符 28">
          <a:extLst>
            <a:ext uri="{FF2B5EF4-FFF2-40B4-BE49-F238E27FC236}">
              <a16:creationId xmlns:a16="http://schemas.microsoft.com/office/drawing/2014/main" id="{016023AA-68B4-4619-B0A6-514E617C9DB1}"/>
            </a:ext>
          </a:extLst>
        </xdr:cNvPr>
        <xdr:cNvCxnSpPr/>
      </xdr:nvCxnSpPr>
      <xdr:spPr>
        <a:xfrm flipH="1" flipV="1">
          <a:off x="4226278" y="6272389"/>
          <a:ext cx="5291" cy="254000"/>
        </a:xfrm>
        <a:prstGeom prst="straightConnector1">
          <a:avLst/>
        </a:prstGeom>
        <a:ln w="38100">
          <a:headEnd type="arrow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22</xdr:row>
      <xdr:rowOff>0</xdr:rowOff>
    </xdr:from>
    <xdr:to>
      <xdr:col>12</xdr:col>
      <xdr:colOff>5291</xdr:colOff>
      <xdr:row>23</xdr:row>
      <xdr:rowOff>1</xdr:rowOff>
    </xdr:to>
    <xdr:cxnSp macro="">
      <xdr:nvCxnSpPr>
        <xdr:cNvPr id="30" name="直接箭头连接符 29">
          <a:extLst>
            <a:ext uri="{FF2B5EF4-FFF2-40B4-BE49-F238E27FC236}">
              <a16:creationId xmlns:a16="http://schemas.microsoft.com/office/drawing/2014/main" id="{0EB4DC4D-BC44-4602-93B8-55AAE1ED504E}"/>
            </a:ext>
          </a:extLst>
        </xdr:cNvPr>
        <xdr:cNvCxnSpPr/>
      </xdr:nvCxnSpPr>
      <xdr:spPr>
        <a:xfrm flipH="1" flipV="1">
          <a:off x="4226278" y="5510389"/>
          <a:ext cx="5291" cy="254001"/>
        </a:xfrm>
        <a:prstGeom prst="straightConnector1">
          <a:avLst/>
        </a:prstGeom>
        <a:ln w="38100">
          <a:headEnd type="arrow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19</xdr:row>
      <xdr:rowOff>0</xdr:rowOff>
    </xdr:from>
    <xdr:to>
      <xdr:col>12</xdr:col>
      <xdr:colOff>5291</xdr:colOff>
      <xdr:row>20</xdr:row>
      <xdr:rowOff>0</xdr:rowOff>
    </xdr:to>
    <xdr:cxnSp macro="">
      <xdr:nvCxnSpPr>
        <xdr:cNvPr id="31" name="直接箭头连接符 30">
          <a:extLst>
            <a:ext uri="{FF2B5EF4-FFF2-40B4-BE49-F238E27FC236}">
              <a16:creationId xmlns:a16="http://schemas.microsoft.com/office/drawing/2014/main" id="{608D4864-3B69-4D88-A00C-1DB64175509C}"/>
            </a:ext>
          </a:extLst>
        </xdr:cNvPr>
        <xdr:cNvCxnSpPr/>
      </xdr:nvCxnSpPr>
      <xdr:spPr>
        <a:xfrm flipH="1" flipV="1">
          <a:off x="4226278" y="4748389"/>
          <a:ext cx="5291" cy="254000"/>
        </a:xfrm>
        <a:prstGeom prst="straightConnector1">
          <a:avLst/>
        </a:prstGeom>
        <a:ln w="38100">
          <a:headEnd type="arrow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16</xdr:row>
      <xdr:rowOff>0</xdr:rowOff>
    </xdr:from>
    <xdr:to>
      <xdr:col>12</xdr:col>
      <xdr:colOff>5291</xdr:colOff>
      <xdr:row>17</xdr:row>
      <xdr:rowOff>1</xdr:rowOff>
    </xdr:to>
    <xdr:cxnSp macro="">
      <xdr:nvCxnSpPr>
        <xdr:cNvPr id="32" name="直接箭头连接符 31">
          <a:extLst>
            <a:ext uri="{FF2B5EF4-FFF2-40B4-BE49-F238E27FC236}">
              <a16:creationId xmlns:a16="http://schemas.microsoft.com/office/drawing/2014/main" id="{9A5E139A-5FC6-48E9-900C-B8E049B96DBF}"/>
            </a:ext>
          </a:extLst>
        </xdr:cNvPr>
        <xdr:cNvCxnSpPr/>
      </xdr:nvCxnSpPr>
      <xdr:spPr>
        <a:xfrm flipH="1" flipV="1">
          <a:off x="4226278" y="3986389"/>
          <a:ext cx="5291" cy="254001"/>
        </a:xfrm>
        <a:prstGeom prst="straightConnector1">
          <a:avLst/>
        </a:prstGeom>
        <a:ln w="38100">
          <a:headEnd type="arrow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13</xdr:row>
      <xdr:rowOff>0</xdr:rowOff>
    </xdr:from>
    <xdr:to>
      <xdr:col>12</xdr:col>
      <xdr:colOff>5291</xdr:colOff>
      <xdr:row>14</xdr:row>
      <xdr:rowOff>0</xdr:rowOff>
    </xdr:to>
    <xdr:cxnSp macro="">
      <xdr:nvCxnSpPr>
        <xdr:cNvPr id="33" name="直接箭头连接符 32">
          <a:extLst>
            <a:ext uri="{FF2B5EF4-FFF2-40B4-BE49-F238E27FC236}">
              <a16:creationId xmlns:a16="http://schemas.microsoft.com/office/drawing/2014/main" id="{6B3CBDD7-DCB7-477D-901B-DAEE056A3AC3}"/>
            </a:ext>
          </a:extLst>
        </xdr:cNvPr>
        <xdr:cNvCxnSpPr/>
      </xdr:nvCxnSpPr>
      <xdr:spPr>
        <a:xfrm flipH="1" flipV="1">
          <a:off x="4226278" y="3224389"/>
          <a:ext cx="5291" cy="254000"/>
        </a:xfrm>
        <a:prstGeom prst="straightConnector1">
          <a:avLst/>
        </a:prstGeom>
        <a:ln w="38100">
          <a:headEnd type="arrow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5131</xdr:colOff>
      <xdr:row>30</xdr:row>
      <xdr:rowOff>0</xdr:rowOff>
    </xdr:from>
    <xdr:to>
      <xdr:col>15</xdr:col>
      <xdr:colOff>17318</xdr:colOff>
      <xdr:row>30</xdr:row>
      <xdr:rowOff>1</xdr:rowOff>
    </xdr:to>
    <xdr:cxnSp macro="">
      <xdr:nvCxnSpPr>
        <xdr:cNvPr id="34" name="直接箭头连接符 33">
          <a:extLst>
            <a:ext uri="{FF2B5EF4-FFF2-40B4-BE49-F238E27FC236}">
              <a16:creationId xmlns:a16="http://schemas.microsoft.com/office/drawing/2014/main" id="{C7CB59B6-674A-43D3-872A-437E61B794A1}"/>
            </a:ext>
          </a:extLst>
        </xdr:cNvPr>
        <xdr:cNvCxnSpPr/>
      </xdr:nvCxnSpPr>
      <xdr:spPr>
        <a:xfrm>
          <a:off x="4231409" y="7535333"/>
          <a:ext cx="1148131" cy="1"/>
        </a:xfrm>
        <a:prstGeom prst="straightConnector1">
          <a:avLst/>
        </a:prstGeom>
        <a:ln w="3810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4</xdr:row>
      <xdr:rowOff>0</xdr:rowOff>
    </xdr:from>
    <xdr:to>
      <xdr:col>12</xdr:col>
      <xdr:colOff>1</xdr:colOff>
      <xdr:row>7</xdr:row>
      <xdr:rowOff>31749</xdr:rowOff>
    </xdr:to>
    <xdr:cxnSp macro="">
      <xdr:nvCxnSpPr>
        <xdr:cNvPr id="35" name="直接箭头连接符 34">
          <a:extLst>
            <a:ext uri="{FF2B5EF4-FFF2-40B4-BE49-F238E27FC236}">
              <a16:creationId xmlns:a16="http://schemas.microsoft.com/office/drawing/2014/main" id="{AABB74DA-973E-466F-8BD9-F6015B63AF60}"/>
            </a:ext>
          </a:extLst>
        </xdr:cNvPr>
        <xdr:cNvCxnSpPr/>
      </xdr:nvCxnSpPr>
      <xdr:spPr>
        <a:xfrm flipV="1">
          <a:off x="4226278" y="980722"/>
          <a:ext cx="1" cy="765527"/>
        </a:xfrm>
        <a:prstGeom prst="straightConnector1">
          <a:avLst/>
        </a:prstGeom>
        <a:ln w="38100">
          <a:headEnd type="arrow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297448</xdr:colOff>
      <xdr:row>9</xdr:row>
      <xdr:rowOff>243139</xdr:rowOff>
    </xdr:from>
    <xdr:to>
      <xdr:col>12</xdr:col>
      <xdr:colOff>8437</xdr:colOff>
      <xdr:row>9</xdr:row>
      <xdr:rowOff>243974</xdr:rowOff>
    </xdr:to>
    <xdr:cxnSp macro="">
      <xdr:nvCxnSpPr>
        <xdr:cNvPr id="36" name="直接箭头连接符 35">
          <a:extLst>
            <a:ext uri="{FF2B5EF4-FFF2-40B4-BE49-F238E27FC236}">
              <a16:creationId xmlns:a16="http://schemas.microsoft.com/office/drawing/2014/main" id="{F39830E1-3C02-4B1D-8A9A-3EE5DF0BA998}"/>
            </a:ext>
          </a:extLst>
        </xdr:cNvPr>
        <xdr:cNvCxnSpPr/>
      </xdr:nvCxnSpPr>
      <xdr:spPr>
        <a:xfrm flipV="1">
          <a:off x="3500670" y="2465639"/>
          <a:ext cx="734045" cy="835"/>
        </a:xfrm>
        <a:prstGeom prst="straightConnector1">
          <a:avLst/>
        </a:prstGeom>
        <a:ln w="3810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3343</xdr:colOff>
      <xdr:row>8</xdr:row>
      <xdr:rowOff>240631</xdr:rowOff>
    </xdr:from>
    <xdr:to>
      <xdr:col>12</xdr:col>
      <xdr:colOff>5292</xdr:colOff>
      <xdr:row>11</xdr:row>
      <xdr:rowOff>1</xdr:rowOff>
    </xdr:to>
    <xdr:cxnSp macro="">
      <xdr:nvCxnSpPr>
        <xdr:cNvPr id="37" name="直接箭头连接符 36">
          <a:extLst>
            <a:ext uri="{FF2B5EF4-FFF2-40B4-BE49-F238E27FC236}">
              <a16:creationId xmlns:a16="http://schemas.microsoft.com/office/drawing/2014/main" id="{22BD1CAD-82D1-4E7D-8B50-2014960D9039}"/>
            </a:ext>
          </a:extLst>
        </xdr:cNvPr>
        <xdr:cNvCxnSpPr/>
      </xdr:nvCxnSpPr>
      <xdr:spPr>
        <a:xfrm flipH="1" flipV="1">
          <a:off x="4229621" y="2209131"/>
          <a:ext cx="1949" cy="514314"/>
        </a:xfrm>
        <a:prstGeom prst="straightConnector1">
          <a:avLst/>
        </a:prstGeom>
        <a:ln w="38100">
          <a:headEnd type="arrow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3</xdr:row>
      <xdr:rowOff>10584</xdr:rowOff>
    </xdr:from>
    <xdr:to>
      <xdr:col>0</xdr:col>
      <xdr:colOff>301625</xdr:colOff>
      <xdr:row>8</xdr:row>
      <xdr:rowOff>7938</xdr:rowOff>
    </xdr:to>
    <xdr:cxnSp macro="">
      <xdr:nvCxnSpPr>
        <xdr:cNvPr id="3" name="直接箭头连接符 2">
          <a:extLst>
            <a:ext uri="{FF2B5EF4-FFF2-40B4-BE49-F238E27FC236}">
              <a16:creationId xmlns:a16="http://schemas.microsoft.com/office/drawing/2014/main" id="{48E0C86D-843B-4E9B-9C4C-1A65D612E35B}"/>
            </a:ext>
          </a:extLst>
        </xdr:cNvPr>
        <xdr:cNvCxnSpPr/>
      </xdr:nvCxnSpPr>
      <xdr:spPr>
        <a:xfrm>
          <a:off x="285750" y="1066272"/>
          <a:ext cx="15875" cy="4386791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640801</xdr:colOff>
      <xdr:row>1</xdr:row>
      <xdr:rowOff>206070</xdr:rowOff>
    </xdr:from>
    <xdr:to>
      <xdr:col>1</xdr:col>
      <xdr:colOff>645686</xdr:colOff>
      <xdr:row>2</xdr:row>
      <xdr:rowOff>4580</xdr:rowOff>
    </xdr:to>
    <xdr:cxnSp macro="">
      <xdr:nvCxnSpPr>
        <xdr:cNvPr id="5" name="直接箭头连接符 4">
          <a:extLst>
            <a:ext uri="{FF2B5EF4-FFF2-40B4-BE49-F238E27FC236}">
              <a16:creationId xmlns:a16="http://schemas.microsoft.com/office/drawing/2014/main" id="{57FEDFBA-3529-4084-921A-B7F2FDD5A99B}"/>
            </a:ext>
          </a:extLst>
        </xdr:cNvPr>
        <xdr:cNvCxnSpPr/>
      </xdr:nvCxnSpPr>
      <xdr:spPr>
        <a:xfrm>
          <a:off x="640801" y="412445"/>
          <a:ext cx="663698" cy="4885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640801</xdr:colOff>
      <xdr:row>1</xdr:row>
      <xdr:rowOff>206070</xdr:rowOff>
    </xdr:from>
    <xdr:to>
      <xdr:col>32</xdr:col>
      <xdr:colOff>645686</xdr:colOff>
      <xdr:row>2</xdr:row>
      <xdr:rowOff>4580</xdr:rowOff>
    </xdr:to>
    <xdr:cxnSp macro="">
      <xdr:nvCxnSpPr>
        <xdr:cNvPr id="11" name="直接箭头连接符 10">
          <a:extLst>
            <a:ext uri="{FF2B5EF4-FFF2-40B4-BE49-F238E27FC236}">
              <a16:creationId xmlns:a16="http://schemas.microsoft.com/office/drawing/2014/main" id="{8B27ED78-036D-4CB3-BEF6-F758A4C65F5C}"/>
            </a:ext>
          </a:extLst>
        </xdr:cNvPr>
        <xdr:cNvCxnSpPr/>
      </xdr:nvCxnSpPr>
      <xdr:spPr>
        <a:xfrm>
          <a:off x="640801" y="412445"/>
          <a:ext cx="403348" cy="4885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3528</xdr:colOff>
      <xdr:row>1</xdr:row>
      <xdr:rowOff>3529</xdr:rowOff>
    </xdr:from>
    <xdr:to>
      <xdr:col>32</xdr:col>
      <xdr:colOff>384528</xdr:colOff>
      <xdr:row>1</xdr:row>
      <xdr:rowOff>7055</xdr:rowOff>
    </xdr:to>
    <xdr:cxnSp macro="">
      <xdr:nvCxnSpPr>
        <xdr:cNvPr id="12" name="直接箭头连接符 11">
          <a:extLst>
            <a:ext uri="{FF2B5EF4-FFF2-40B4-BE49-F238E27FC236}">
              <a16:creationId xmlns:a16="http://schemas.microsoft.com/office/drawing/2014/main" id="{B6538A0F-691E-45E9-A78A-43C7C12F2119}"/>
            </a:ext>
          </a:extLst>
        </xdr:cNvPr>
        <xdr:cNvCxnSpPr/>
      </xdr:nvCxnSpPr>
      <xdr:spPr>
        <a:xfrm flipH="1" flipV="1">
          <a:off x="663222" y="211668"/>
          <a:ext cx="10960806" cy="3526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2</xdr:row>
      <xdr:rowOff>9769</xdr:rowOff>
    </xdr:from>
    <xdr:to>
      <xdr:col>3</xdr:col>
      <xdr:colOff>9770</xdr:colOff>
      <xdr:row>2</xdr:row>
      <xdr:rowOff>9769</xdr:rowOff>
    </xdr:to>
    <xdr:cxnSp macro="">
      <xdr:nvCxnSpPr>
        <xdr:cNvPr id="18" name="直接箭头连接符 17">
          <a:extLst>
            <a:ext uri="{FF2B5EF4-FFF2-40B4-BE49-F238E27FC236}">
              <a16:creationId xmlns:a16="http://schemas.microsoft.com/office/drawing/2014/main" id="{2FFEA977-1EB7-4505-B853-D94F40874717}"/>
            </a:ext>
          </a:extLst>
        </xdr:cNvPr>
        <xdr:cNvCxnSpPr/>
      </xdr:nvCxnSpPr>
      <xdr:spPr>
        <a:xfrm>
          <a:off x="1045308" y="429846"/>
          <a:ext cx="649654" cy="0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0</xdr:colOff>
      <xdr:row>2</xdr:row>
      <xdr:rowOff>9769</xdr:rowOff>
    </xdr:from>
    <xdr:to>
      <xdr:col>32</xdr:col>
      <xdr:colOff>9770</xdr:colOff>
      <xdr:row>2</xdr:row>
      <xdr:rowOff>9769</xdr:rowOff>
    </xdr:to>
    <xdr:cxnSp macro="">
      <xdr:nvCxnSpPr>
        <xdr:cNvPr id="23" name="直接箭头连接符 22">
          <a:extLst>
            <a:ext uri="{FF2B5EF4-FFF2-40B4-BE49-F238E27FC236}">
              <a16:creationId xmlns:a16="http://schemas.microsoft.com/office/drawing/2014/main" id="{24E48DBD-F048-4A3A-9CFD-DF51FAF96F33}"/>
            </a:ext>
          </a:extLst>
        </xdr:cNvPr>
        <xdr:cNvCxnSpPr/>
      </xdr:nvCxnSpPr>
      <xdr:spPr>
        <a:xfrm>
          <a:off x="1045308" y="429846"/>
          <a:ext cx="649654" cy="0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</xdr:col>
      <xdr:colOff>631472</xdr:colOff>
      <xdr:row>3</xdr:row>
      <xdr:rowOff>116415</xdr:rowOff>
    </xdr:from>
    <xdr:to>
      <xdr:col>30</xdr:col>
      <xdr:colOff>311150</xdr:colOff>
      <xdr:row>3</xdr:row>
      <xdr:rowOff>1534583</xdr:rowOff>
    </xdr:to>
    <xdr:pic>
      <xdr:nvPicPr>
        <xdr:cNvPr id="26" name="图片 25">
          <a:extLst>
            <a:ext uri="{FF2B5EF4-FFF2-40B4-BE49-F238E27FC236}">
              <a16:creationId xmlns:a16="http://schemas.microsoft.com/office/drawing/2014/main" id="{32163FD6-AA28-4FE5-8271-2011803BCF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79222" y="751415"/>
          <a:ext cx="8897761" cy="1418168"/>
        </a:xfrm>
        <a:prstGeom prst="rect">
          <a:avLst/>
        </a:prstGeom>
      </xdr:spPr>
    </xdr:pic>
    <xdr:clientData/>
  </xdr:twoCellAnchor>
  <xdr:twoCellAnchor editAs="oneCell">
    <xdr:from>
      <xdr:col>2</xdr:col>
      <xdr:colOff>635706</xdr:colOff>
      <xdr:row>7</xdr:row>
      <xdr:rowOff>110066</xdr:rowOff>
    </xdr:from>
    <xdr:to>
      <xdr:col>30</xdr:col>
      <xdr:colOff>315384</xdr:colOff>
      <xdr:row>7</xdr:row>
      <xdr:rowOff>1528234</xdr:rowOff>
    </xdr:to>
    <xdr:pic>
      <xdr:nvPicPr>
        <xdr:cNvPr id="28" name="图片 27">
          <a:extLst>
            <a:ext uri="{FF2B5EF4-FFF2-40B4-BE49-F238E27FC236}">
              <a16:creationId xmlns:a16="http://schemas.microsoft.com/office/drawing/2014/main" id="{FDD5198F-0F5D-481A-83B3-0524C47422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83456" y="3740149"/>
          <a:ext cx="8897761" cy="141816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3527</xdr:colOff>
      <xdr:row>0</xdr:row>
      <xdr:rowOff>197556</xdr:rowOff>
    </xdr:from>
    <xdr:to>
      <xdr:col>5</xdr:col>
      <xdr:colOff>1845028</xdr:colOff>
      <xdr:row>0</xdr:row>
      <xdr:rowOff>218723</xdr:rowOff>
    </xdr:to>
    <xdr:cxnSp macro="">
      <xdr:nvCxnSpPr>
        <xdr:cNvPr id="3" name="直接箭头连接符 2">
          <a:extLst>
            <a:ext uri="{FF2B5EF4-FFF2-40B4-BE49-F238E27FC236}">
              <a16:creationId xmlns:a16="http://schemas.microsoft.com/office/drawing/2014/main" id="{ED2E0BA5-4A75-4B78-B39E-26A1BA8986A0}"/>
            </a:ext>
          </a:extLst>
        </xdr:cNvPr>
        <xdr:cNvCxnSpPr/>
      </xdr:nvCxnSpPr>
      <xdr:spPr>
        <a:xfrm>
          <a:off x="666749" y="197556"/>
          <a:ext cx="5298723" cy="21167"/>
        </a:xfrm>
        <a:prstGeom prst="straightConnector1">
          <a:avLst/>
        </a:prstGeom>
        <a:ln w="38100">
          <a:headEnd type="triangle"/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6</xdr:col>
      <xdr:colOff>324556</xdr:colOff>
      <xdr:row>0</xdr:row>
      <xdr:rowOff>359833</xdr:rowOff>
    </xdr:from>
    <xdr:to>
      <xdr:col>6</xdr:col>
      <xdr:colOff>370419</xdr:colOff>
      <xdr:row>34</xdr:row>
      <xdr:rowOff>7056</xdr:rowOff>
    </xdr:to>
    <xdr:cxnSp macro="">
      <xdr:nvCxnSpPr>
        <xdr:cNvPr id="4" name="直接箭头连接符 3">
          <a:extLst>
            <a:ext uri="{FF2B5EF4-FFF2-40B4-BE49-F238E27FC236}">
              <a16:creationId xmlns:a16="http://schemas.microsoft.com/office/drawing/2014/main" id="{E4FBEDE4-DF5B-40B4-A51E-F7BBC1D0A839}"/>
            </a:ext>
          </a:extLst>
        </xdr:cNvPr>
        <xdr:cNvCxnSpPr/>
      </xdr:nvCxnSpPr>
      <xdr:spPr>
        <a:xfrm flipH="1">
          <a:off x="6321778" y="359833"/>
          <a:ext cx="45863" cy="13186834"/>
        </a:xfrm>
        <a:prstGeom prst="straightConnector1">
          <a:avLst/>
        </a:prstGeom>
        <a:ln w="38100">
          <a:headEnd type="triangle"/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3</xdr:row>
      <xdr:rowOff>10584</xdr:rowOff>
    </xdr:from>
    <xdr:to>
      <xdr:col>0</xdr:col>
      <xdr:colOff>301625</xdr:colOff>
      <xdr:row>8</xdr:row>
      <xdr:rowOff>7938</xdr:rowOff>
    </xdr:to>
    <xdr:cxnSp macro="">
      <xdr:nvCxnSpPr>
        <xdr:cNvPr id="2" name="直接箭头连接符 1">
          <a:extLst>
            <a:ext uri="{FF2B5EF4-FFF2-40B4-BE49-F238E27FC236}">
              <a16:creationId xmlns:a16="http://schemas.microsoft.com/office/drawing/2014/main" id="{3D317AC7-8544-44D4-AEA9-53D859BFAA5E}"/>
            </a:ext>
          </a:extLst>
        </xdr:cNvPr>
        <xdr:cNvCxnSpPr/>
      </xdr:nvCxnSpPr>
      <xdr:spPr>
        <a:xfrm>
          <a:off x="285750" y="645584"/>
          <a:ext cx="15875" cy="4664604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640801</xdr:colOff>
      <xdr:row>1</xdr:row>
      <xdr:rowOff>206070</xdr:rowOff>
    </xdr:from>
    <xdr:to>
      <xdr:col>1</xdr:col>
      <xdr:colOff>645686</xdr:colOff>
      <xdr:row>2</xdr:row>
      <xdr:rowOff>4580</xdr:rowOff>
    </xdr:to>
    <xdr:cxnSp macro="">
      <xdr:nvCxnSpPr>
        <xdr:cNvPr id="3" name="直接箭头连接符 2">
          <a:extLst>
            <a:ext uri="{FF2B5EF4-FFF2-40B4-BE49-F238E27FC236}">
              <a16:creationId xmlns:a16="http://schemas.microsoft.com/office/drawing/2014/main" id="{422DAEFA-BF72-4EAB-929F-E96E5D412643}"/>
            </a:ext>
          </a:extLst>
        </xdr:cNvPr>
        <xdr:cNvCxnSpPr/>
      </xdr:nvCxnSpPr>
      <xdr:spPr>
        <a:xfrm>
          <a:off x="640801" y="415620"/>
          <a:ext cx="404935" cy="8060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0</xdr:colOff>
      <xdr:row>1</xdr:row>
      <xdr:rowOff>206070</xdr:rowOff>
    </xdr:from>
    <xdr:to>
      <xdr:col>29</xdr:col>
      <xdr:colOff>645686</xdr:colOff>
      <xdr:row>2</xdr:row>
      <xdr:rowOff>4580</xdr:rowOff>
    </xdr:to>
    <xdr:cxnSp macro="">
      <xdr:nvCxnSpPr>
        <xdr:cNvPr id="4" name="直接箭头连接符 3">
          <a:extLst>
            <a:ext uri="{FF2B5EF4-FFF2-40B4-BE49-F238E27FC236}">
              <a16:creationId xmlns:a16="http://schemas.microsoft.com/office/drawing/2014/main" id="{E59D4B03-574B-4174-9B5F-E5302A2DB25D}"/>
            </a:ext>
          </a:extLst>
        </xdr:cNvPr>
        <xdr:cNvCxnSpPr/>
      </xdr:nvCxnSpPr>
      <xdr:spPr>
        <a:xfrm>
          <a:off x="11176000" y="417737"/>
          <a:ext cx="645686" cy="10176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3528</xdr:colOff>
      <xdr:row>1</xdr:row>
      <xdr:rowOff>3529</xdr:rowOff>
    </xdr:from>
    <xdr:to>
      <xdr:col>29</xdr:col>
      <xdr:colOff>384528</xdr:colOff>
      <xdr:row>1</xdr:row>
      <xdr:rowOff>7055</xdr:rowOff>
    </xdr:to>
    <xdr:cxnSp macro="">
      <xdr:nvCxnSpPr>
        <xdr:cNvPr id="5" name="直接箭头连接符 4">
          <a:extLst>
            <a:ext uri="{FF2B5EF4-FFF2-40B4-BE49-F238E27FC236}">
              <a16:creationId xmlns:a16="http://schemas.microsoft.com/office/drawing/2014/main" id="{B8EACD57-05FB-450A-B527-655D78479E73}"/>
            </a:ext>
          </a:extLst>
        </xdr:cNvPr>
        <xdr:cNvCxnSpPr/>
      </xdr:nvCxnSpPr>
      <xdr:spPr>
        <a:xfrm flipH="1" flipV="1">
          <a:off x="663928" y="213079"/>
          <a:ext cx="10960100" cy="3526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359833</xdr:colOff>
      <xdr:row>1</xdr:row>
      <xdr:rowOff>200269</xdr:rowOff>
    </xdr:from>
    <xdr:to>
      <xdr:col>2</xdr:col>
      <xdr:colOff>0</xdr:colOff>
      <xdr:row>1</xdr:row>
      <xdr:rowOff>200269</xdr:rowOff>
    </xdr:to>
    <xdr:cxnSp macro="">
      <xdr:nvCxnSpPr>
        <xdr:cNvPr id="6" name="直接箭头连接符 5">
          <a:extLst>
            <a:ext uri="{FF2B5EF4-FFF2-40B4-BE49-F238E27FC236}">
              <a16:creationId xmlns:a16="http://schemas.microsoft.com/office/drawing/2014/main" id="{E67C7A6F-400E-49DC-B146-736C231E94B8}"/>
            </a:ext>
          </a:extLst>
        </xdr:cNvPr>
        <xdr:cNvCxnSpPr/>
      </xdr:nvCxnSpPr>
      <xdr:spPr>
        <a:xfrm>
          <a:off x="1016000" y="411936"/>
          <a:ext cx="655353" cy="0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0</xdr:colOff>
      <xdr:row>2</xdr:row>
      <xdr:rowOff>9769</xdr:rowOff>
    </xdr:from>
    <xdr:to>
      <xdr:col>29</xdr:col>
      <xdr:colOff>9770</xdr:colOff>
      <xdr:row>2</xdr:row>
      <xdr:rowOff>9769</xdr:rowOff>
    </xdr:to>
    <xdr:cxnSp macro="">
      <xdr:nvCxnSpPr>
        <xdr:cNvPr id="7" name="直接箭头连接符 6">
          <a:extLst>
            <a:ext uri="{FF2B5EF4-FFF2-40B4-BE49-F238E27FC236}">
              <a16:creationId xmlns:a16="http://schemas.microsoft.com/office/drawing/2014/main" id="{F1E3F323-713A-4C58-AF7D-754D4AC87181}"/>
            </a:ext>
          </a:extLst>
        </xdr:cNvPr>
        <xdr:cNvCxnSpPr/>
      </xdr:nvCxnSpPr>
      <xdr:spPr>
        <a:xfrm>
          <a:off x="11176000" y="433102"/>
          <a:ext cx="9770" cy="0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4</xdr:row>
      <xdr:rowOff>201084</xdr:rowOff>
    </xdr:from>
    <xdr:to>
      <xdr:col>16</xdr:col>
      <xdr:colOff>17318</xdr:colOff>
      <xdr:row>4</xdr:row>
      <xdr:rowOff>207818</xdr:rowOff>
    </xdr:to>
    <xdr:cxnSp macro="">
      <xdr:nvCxnSpPr>
        <xdr:cNvPr id="10" name="直接箭头连接符 9">
          <a:extLst>
            <a:ext uri="{FF2B5EF4-FFF2-40B4-BE49-F238E27FC236}">
              <a16:creationId xmlns:a16="http://schemas.microsoft.com/office/drawing/2014/main" id="{E1766D2A-FBEA-4C9F-9BD7-6307824095B9}"/>
            </a:ext>
          </a:extLst>
        </xdr:cNvPr>
        <xdr:cNvCxnSpPr/>
      </xdr:nvCxnSpPr>
      <xdr:spPr>
        <a:xfrm>
          <a:off x="5172364" y="1043902"/>
          <a:ext cx="1893454" cy="6734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50799</xdr:colOff>
      <xdr:row>5</xdr:row>
      <xdr:rowOff>4234</xdr:rowOff>
    </xdr:from>
    <xdr:to>
      <xdr:col>10</xdr:col>
      <xdr:colOff>55033</xdr:colOff>
      <xdr:row>6</xdr:row>
      <xdr:rowOff>4233</xdr:rowOff>
    </xdr:to>
    <xdr:cxnSp macro="">
      <xdr:nvCxnSpPr>
        <xdr:cNvPr id="15" name="直接箭头连接符 14">
          <a:extLst>
            <a:ext uri="{FF2B5EF4-FFF2-40B4-BE49-F238E27FC236}">
              <a16:creationId xmlns:a16="http://schemas.microsoft.com/office/drawing/2014/main" id="{0B8347AE-FC31-4811-A49C-EE21384CBDD7}"/>
            </a:ext>
          </a:extLst>
        </xdr:cNvPr>
        <xdr:cNvCxnSpPr/>
      </xdr:nvCxnSpPr>
      <xdr:spPr>
        <a:xfrm flipH="1">
          <a:off x="3640666" y="1710267"/>
          <a:ext cx="4234" cy="465666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567699</xdr:colOff>
      <xdr:row>21</xdr:row>
      <xdr:rowOff>106559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9FAB8FEA-E2B9-4DA9-80D4-DD774C2EE8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850899" cy="4386459"/>
        </a:xfrm>
        <a:prstGeom prst="rect">
          <a:avLst/>
        </a:prstGeom>
      </xdr:spPr>
    </xdr:pic>
    <xdr:clientData/>
  </xdr:twoCellAnchor>
  <xdr:twoCellAnchor>
    <xdr:from>
      <xdr:col>2</xdr:col>
      <xdr:colOff>69851</xdr:colOff>
      <xdr:row>11</xdr:row>
      <xdr:rowOff>19051</xdr:rowOff>
    </xdr:from>
    <xdr:to>
      <xdr:col>3</xdr:col>
      <xdr:colOff>97923</xdr:colOff>
      <xdr:row>11</xdr:row>
      <xdr:rowOff>155874</xdr:rowOff>
    </xdr:to>
    <xdr:sp macro="" textlink="">
      <xdr:nvSpPr>
        <xdr:cNvPr id="4" name="矩形: 圆角 3">
          <a:extLst>
            <a:ext uri="{FF2B5EF4-FFF2-40B4-BE49-F238E27FC236}">
              <a16:creationId xmlns:a16="http://schemas.microsoft.com/office/drawing/2014/main" id="{C719BE1F-6926-44DE-AF50-29F3AEE79D09}"/>
            </a:ext>
          </a:extLst>
        </xdr:cNvPr>
        <xdr:cNvSpPr/>
      </xdr:nvSpPr>
      <xdr:spPr>
        <a:xfrm rot="19198001">
          <a:off x="1390651" y="2520951"/>
          <a:ext cx="688472" cy="136823"/>
        </a:xfrm>
        <a:prstGeom prst="roundRect">
          <a:avLst/>
        </a:prstGeom>
        <a:noFill/>
        <a:ln w="34925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zh-CN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\2006work\&#20013;&#20132;&#39033;&#30446;\&#22522;&#30784;&#36164;&#26009;\&#20013;&#21457;&#36164;&#20135;&#35780;&#20272;&#20844;&#21496;&#36164;&#26009;&#23450;&#31295;0319\My%20job\&#36187;&#29305;\report\WINDOWS\Desktop\&#33487;&#24030;&#33647;&#19994;&#35780;&#20272;\WINDOWS\Desktop\&#33487;&#24030;&#33647;&#19994;&#35780;&#20272;\&#21830;&#26631;&#35780;&#20272;&#36164;&#26009;-&#22635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35780;&#20272;&#39033;&#30446;\&#23436;&#25104;\&#23551;&#40575;&#23665;&#25253;9-22&#23450;&#31295;&#25253;&#21578;\&#35780;&#20272;&#34920;&#26684;&#23551;&#40575;&#23665;&#20462;&#2591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说明"/>
      <sheetName val="收入"/>
      <sheetName val="成本"/>
      <sheetName val="营业费用"/>
      <sheetName val="管理费用"/>
      <sheetName val="财务费用"/>
      <sheetName val="资本性支出"/>
      <sheetName val="XL4Poppy"/>
      <sheetName val="WC"/>
      <sheetName val="Capex"/>
      <sheetName val="DCF2"/>
      <sheetName val="Sale"/>
      <sheetName val="商标评估资料-填表"/>
      <sheetName val="#REF"/>
      <sheetName val="G&amp;A"/>
      <sheetName val="_x0000__x0000__x0000__x0000__x0000__x0000__x0000__x0000_"/>
      <sheetName val="KKKKKKKK"/>
      <sheetName val="关联交易-存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-1-1房建 (2)"/>
      <sheetName val="科目代码"/>
      <sheetName val="万元结果汇总表"/>
      <sheetName val="结果汇总表"/>
      <sheetName val="分类汇总表"/>
      <sheetName val="3流资汇总"/>
      <sheetName val="3-1-1现金"/>
      <sheetName val="3-1-2银存"/>
      <sheetName val="3-4应收帐"/>
      <sheetName val="3-7预付帐款"/>
      <sheetName val="3-9其他应收"/>
      <sheetName val="3-10存货汇总"/>
      <sheetName val="3-10-1原材料"/>
      <sheetName val="3-10-7在产品"/>
      <sheetName val="3-10-6产成品"/>
      <sheetName val="3-10-9在用低值"/>
      <sheetName val="固定汇总"/>
      <sheetName val="5-1-1房建"/>
      <sheetName val="固定资产土地"/>
      <sheetName val="5-2-1机器设备"/>
      <sheetName val="5-2-2车辆"/>
      <sheetName val="6-1土地"/>
      <sheetName val="流动负债汇总"/>
      <sheetName val="9-1短期借款"/>
      <sheetName val="9-3应付帐款"/>
      <sheetName val="9-4预收帐款"/>
      <sheetName val="9-6其他应付款"/>
      <sheetName val="9-7应付工资"/>
      <sheetName val="9-8应付福利费"/>
      <sheetName val="9-9应交税金"/>
      <sheetName val="9-12预提"/>
      <sheetName val="长期负债汇总"/>
      <sheetName val="10-1长借"/>
      <sheetName val="Sheet1"/>
      <sheetName val="3-2短投汇总"/>
      <sheetName val="3-2-1短投股"/>
      <sheetName val="9-11其他应交"/>
      <sheetName val="3-2-2短投债"/>
      <sheetName val="3-3应收票据"/>
      <sheetName val="3-5应收股利"/>
      <sheetName val="3-6应收利息"/>
      <sheetName val="3-8应收补贴"/>
      <sheetName val="3-12待处理流损"/>
      <sheetName val="3-13一年长债"/>
      <sheetName val="3-14其他流资"/>
      <sheetName val="长投汇总"/>
      <sheetName val="4-1长投股票"/>
      <sheetName val="4-2长投债券"/>
      <sheetName val="4-3长投其他"/>
      <sheetName val="5-3工程物资"/>
      <sheetName val="5-4-2在建安装"/>
      <sheetName val="5-5固定清理"/>
      <sheetName val="5-6待处理固定损失"/>
      <sheetName val="7-1开办费"/>
      <sheetName val="7-2长期待摊"/>
      <sheetName val="8-1其他长期"/>
      <sheetName val="8-2递税借项"/>
      <sheetName val="9-2应付票据"/>
      <sheetName val="9-5代销商品款"/>
      <sheetName val="9-13一年内长债"/>
      <sheetName val="9-14其他流负"/>
      <sheetName val="10-2应付债券"/>
      <sheetName val="10-3长期应付款"/>
      <sheetName val="10-4住房周转金"/>
      <sheetName val="10-5其他长期负债"/>
      <sheetName val="9-10应付利润"/>
      <sheetName val="10-6递延税款贷项"/>
      <sheetName val="3-1-3其他货币"/>
      <sheetName val="3-10-5委托加工"/>
      <sheetName val="3-10-2材料采购"/>
      <sheetName val="3-10-8分期发出"/>
      <sheetName val="3-10-10委托代销"/>
      <sheetName val="3-10-11受托代销"/>
      <sheetName val="3-10-3在库低值"/>
      <sheetName val="3-10-4包装物"/>
      <sheetName val="Sheet3"/>
      <sheetName val="Sheet2"/>
      <sheetName val="合并资产负债表  (2)"/>
      <sheetName val="5-2-3电子设备"/>
      <sheetName val="6-2其他无形"/>
      <sheetName val="5-4-1在建土建"/>
      <sheetName val="Sheet4"/>
      <sheetName val="统计"/>
      <sheetName val="3-9其他应收 风险计算"/>
      <sheetName val="3-4应收帐 风险计算"/>
      <sheetName val="5-1-3管沟"/>
      <sheetName val="3-11待摊"/>
    </sheetNames>
    <sheetDataSet>
      <sheetData sheetId="0" refreshError="1"/>
      <sheetData sheetId="1">
        <row r="18">
          <cell r="A18">
            <v>38898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1F80CB-9995-4FD6-99DE-360EE4AD5E48}">
  <dimension ref="B3:B10"/>
  <sheetViews>
    <sheetView workbookViewId="0">
      <selection activeCell="B13" sqref="B13"/>
    </sheetView>
  </sheetViews>
  <sheetFormatPr defaultRowHeight="14" x14ac:dyDescent="0.3"/>
  <cols>
    <col min="2" max="2" width="44.6640625" bestFit="1" customWidth="1"/>
  </cols>
  <sheetData>
    <row r="3" spans="2:2" s="7" customFormat="1" ht="27.5" customHeight="1" x14ac:dyDescent="0.3">
      <c r="B3" s="7" t="s">
        <v>36</v>
      </c>
    </row>
    <row r="4" spans="2:2" s="7" customFormat="1" ht="27.5" customHeight="1" x14ac:dyDescent="0.3">
      <c r="B4" s="7" t="s">
        <v>133</v>
      </c>
    </row>
    <row r="5" spans="2:2" s="7" customFormat="1" ht="27.5" customHeight="1" x14ac:dyDescent="0.3">
      <c r="B5" s="7" t="s">
        <v>134</v>
      </c>
    </row>
    <row r="6" spans="2:2" s="7" customFormat="1" ht="27.5" customHeight="1" x14ac:dyDescent="0.3">
      <c r="B6" s="7" t="s">
        <v>173</v>
      </c>
    </row>
    <row r="7" spans="2:2" s="7" customFormat="1" ht="27.5" customHeight="1" x14ac:dyDescent="0.3">
      <c r="B7" s="7" t="s">
        <v>135</v>
      </c>
    </row>
    <row r="8" spans="2:2" s="7" customFormat="1" ht="27.5" customHeight="1" x14ac:dyDescent="0.3">
      <c r="B8" s="7" t="s">
        <v>174</v>
      </c>
    </row>
    <row r="9" spans="2:2" s="7" customFormat="1" ht="27.5" customHeight="1" x14ac:dyDescent="0.3">
      <c r="B9" s="7" t="s">
        <v>136</v>
      </c>
    </row>
    <row r="10" spans="2:2" s="7" customFormat="1" ht="27.5" customHeight="1" x14ac:dyDescent="0.3">
      <c r="B10" s="7" t="s">
        <v>137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F5EBAD-6574-4E3A-9292-2A811CEF6D93}">
  <dimension ref="A1:I18"/>
  <sheetViews>
    <sheetView workbookViewId="0">
      <selection activeCell="C11" sqref="C11"/>
    </sheetView>
  </sheetViews>
  <sheetFormatPr defaultRowHeight="16.5" x14ac:dyDescent="0.3"/>
  <cols>
    <col min="1" max="1" width="10.25" style="6" customWidth="1"/>
    <col min="2" max="3" width="13.1640625" style="6" bestFit="1" customWidth="1"/>
    <col min="4" max="4" width="14.5" style="6" bestFit="1" customWidth="1"/>
    <col min="5" max="5" width="19" style="6" bestFit="1" customWidth="1"/>
    <col min="6" max="7" width="14.5" style="6" bestFit="1" customWidth="1"/>
    <col min="8" max="8" width="11.58203125" style="6" customWidth="1"/>
    <col min="9" max="10" width="8.6640625" style="6"/>
    <col min="11" max="11" width="11.1640625" style="6" bestFit="1" customWidth="1"/>
    <col min="12" max="17" width="8.6640625" style="6"/>
    <col min="18" max="18" width="12.33203125" style="6" bestFit="1" customWidth="1"/>
    <col min="19" max="16384" width="8.6640625" style="6"/>
  </cols>
  <sheetData>
    <row r="1" spans="1:9" ht="41" customHeight="1" x14ac:dyDescent="0.3">
      <c r="A1" s="94" t="s">
        <v>139</v>
      </c>
      <c r="B1" s="94"/>
      <c r="C1" s="94"/>
      <c r="D1" s="94"/>
      <c r="E1" s="94"/>
      <c r="F1" s="94"/>
      <c r="G1" s="94"/>
      <c r="H1" s="94"/>
    </row>
    <row r="2" spans="1:9" ht="42.5" customHeight="1" x14ac:dyDescent="0.3">
      <c r="A2" s="90" t="s">
        <v>138</v>
      </c>
      <c r="B2" s="90"/>
      <c r="C2" s="90"/>
      <c r="D2" s="90"/>
      <c r="E2" s="90"/>
      <c r="F2" s="90"/>
      <c r="G2" s="90"/>
      <c r="H2" s="90"/>
    </row>
    <row r="3" spans="1:9" ht="56.5" customHeight="1" x14ac:dyDescent="0.3">
      <c r="A3" s="154" t="s">
        <v>158</v>
      </c>
      <c r="B3" s="154"/>
      <c r="C3" s="154"/>
      <c r="D3" s="154"/>
      <c r="E3" s="154"/>
      <c r="F3" s="154"/>
      <c r="G3" s="154"/>
      <c r="H3" s="154"/>
      <c r="I3" s="38"/>
    </row>
    <row r="4" spans="1:9" ht="13" customHeight="1" x14ac:dyDescent="0.3">
      <c r="A4" s="46"/>
      <c r="B4" s="46"/>
      <c r="C4" s="46"/>
      <c r="D4" s="46"/>
      <c r="E4" s="46"/>
      <c r="F4" s="46"/>
      <c r="G4" s="46"/>
      <c r="H4" s="46"/>
      <c r="I4" s="38"/>
    </row>
    <row r="5" spans="1:9" x14ac:dyDescent="0.3">
      <c r="B5" s="47" t="s">
        <v>33</v>
      </c>
      <c r="C5" s="47" t="s">
        <v>95</v>
      </c>
      <c r="D5" s="48" t="s">
        <v>97</v>
      </c>
      <c r="E5" s="49" t="s">
        <v>91</v>
      </c>
      <c r="F5" s="49" t="s">
        <v>92</v>
      </c>
    </row>
    <row r="6" spans="1:9" x14ac:dyDescent="0.3">
      <c r="B6" s="47">
        <f>F8/2*E6+16+8</f>
        <v>128</v>
      </c>
      <c r="C6" s="47">
        <f>F6*2+8</f>
        <v>26</v>
      </c>
      <c r="D6" s="48">
        <f>B6*C6</f>
        <v>3328</v>
      </c>
      <c r="E6" s="48">
        <v>4</v>
      </c>
      <c r="F6" s="48">
        <v>9</v>
      </c>
    </row>
    <row r="7" spans="1:9" ht="33" x14ac:dyDescent="0.3">
      <c r="B7" s="39" t="s">
        <v>100</v>
      </c>
      <c r="C7" s="39" t="s">
        <v>96</v>
      </c>
      <c r="D7" s="50" t="s">
        <v>98</v>
      </c>
      <c r="E7" s="48" t="s">
        <v>99</v>
      </c>
      <c r="F7" s="48" t="s">
        <v>93</v>
      </c>
    </row>
    <row r="8" spans="1:9" x14ac:dyDescent="0.3">
      <c r="B8" s="47">
        <f>E8*10*6*0.82</f>
        <v>10233.599999999999</v>
      </c>
      <c r="C8" s="51">
        <f>D6*2/666.7</f>
        <v>9.9835008249587514</v>
      </c>
      <c r="D8" s="48">
        <f>8*13*11*2</f>
        <v>2288</v>
      </c>
      <c r="E8" s="48">
        <f>F8*4</f>
        <v>208</v>
      </c>
      <c r="F8" s="48">
        <v>52</v>
      </c>
    </row>
    <row r="15" spans="1:9" x14ac:dyDescent="0.3">
      <c r="A15" s="6" t="s">
        <v>34</v>
      </c>
    </row>
    <row r="16" spans="1:9" x14ac:dyDescent="0.3">
      <c r="A16" s="6">
        <f>D8*2</f>
        <v>4576</v>
      </c>
    </row>
    <row r="17" spans="1:1" x14ac:dyDescent="0.3">
      <c r="A17" s="6" t="s">
        <v>35</v>
      </c>
    </row>
    <row r="18" spans="1:1" x14ac:dyDescent="0.3">
      <c r="A18" s="6">
        <f>2*A16</f>
        <v>9152</v>
      </c>
    </row>
  </sheetData>
  <mergeCells count="3">
    <mergeCell ref="A2:H2"/>
    <mergeCell ref="A3:H3"/>
    <mergeCell ref="A1:H1"/>
  </mergeCells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1F606-FC87-49BE-8770-B45414687C5D}">
  <dimension ref="J2:K4"/>
  <sheetViews>
    <sheetView workbookViewId="0">
      <selection activeCell="J10" sqref="J10"/>
    </sheetView>
  </sheetViews>
  <sheetFormatPr defaultRowHeight="14" x14ac:dyDescent="0.3"/>
  <cols>
    <col min="10" max="10" width="51.75" customWidth="1"/>
  </cols>
  <sheetData>
    <row r="2" spans="10:11" ht="57" x14ac:dyDescent="0.3">
      <c r="J2" s="53" t="s">
        <v>122</v>
      </c>
    </row>
    <row r="4" spans="10:11" x14ac:dyDescent="0.3">
      <c r="J4" s="73">
        <f>5400/666.7</f>
        <v>8.0995950202489873</v>
      </c>
      <c r="K4" t="s">
        <v>175</v>
      </c>
    </row>
  </sheetData>
  <phoneticPr fontId="1" type="noConversion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4986F-A91F-4447-B598-519D0DEBFC8D}">
  <dimension ref="A1:AN13"/>
  <sheetViews>
    <sheetView view="pageBreakPreview" zoomScale="60" zoomScaleNormal="120" workbookViewId="0">
      <selection activeCell="AK13" sqref="AK13"/>
    </sheetView>
  </sheetViews>
  <sheetFormatPr defaultRowHeight="14" x14ac:dyDescent="0.3"/>
  <cols>
    <col min="3" max="3" width="8.4140625" customWidth="1"/>
    <col min="4" max="17" width="4.1640625" customWidth="1"/>
    <col min="18" max="18" width="8.4140625" customWidth="1"/>
    <col min="19" max="32" width="4.1640625" customWidth="1"/>
    <col min="37" max="37" width="14.6640625" customWidth="1"/>
  </cols>
  <sheetData>
    <row r="1" spans="1:40" ht="14" customHeight="1" thickBot="1" x14ac:dyDescent="0.35"/>
    <row r="2" spans="1:40" ht="44.5" thickTop="1" thickBot="1" x14ac:dyDescent="0.35"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12</v>
      </c>
      <c r="L2" s="4" t="s">
        <v>13</v>
      </c>
      <c r="M2" s="4" t="s">
        <v>14</v>
      </c>
      <c r="N2" s="4" t="s">
        <v>15</v>
      </c>
      <c r="O2" s="4" t="s">
        <v>16</v>
      </c>
      <c r="P2" s="4" t="s">
        <v>17</v>
      </c>
      <c r="Q2" s="4" t="s">
        <v>18</v>
      </c>
      <c r="S2" s="4" t="s">
        <v>5</v>
      </c>
      <c r="T2" s="4" t="s">
        <v>6</v>
      </c>
      <c r="U2" s="4" t="s">
        <v>7</v>
      </c>
      <c r="V2" s="4" t="s">
        <v>8</v>
      </c>
      <c r="W2" s="4" t="s">
        <v>9</v>
      </c>
      <c r="X2" s="4" t="s">
        <v>10</v>
      </c>
      <c r="Y2" s="4" t="s">
        <v>11</v>
      </c>
      <c r="Z2" s="4" t="s">
        <v>12</v>
      </c>
      <c r="AA2" s="4" t="s">
        <v>13</v>
      </c>
      <c r="AB2" s="4" t="s">
        <v>14</v>
      </c>
      <c r="AC2" s="4" t="s">
        <v>15</v>
      </c>
      <c r="AD2" s="4" t="s">
        <v>16</v>
      </c>
      <c r="AE2" s="4" t="s">
        <v>17</v>
      </c>
      <c r="AF2" s="4" t="s">
        <v>18</v>
      </c>
      <c r="AJ2" t="s">
        <v>26</v>
      </c>
      <c r="AK2">
        <f>14*12</f>
        <v>168</v>
      </c>
      <c r="AL2" t="s">
        <v>32</v>
      </c>
      <c r="AN2">
        <v>48</v>
      </c>
    </row>
    <row r="3" spans="1:40" ht="14" customHeight="1" thickTop="1" thickBot="1" x14ac:dyDescent="0.35">
      <c r="B3" s="155" t="s">
        <v>24</v>
      </c>
      <c r="C3" s="155"/>
      <c r="AG3" s="155" t="s">
        <v>24</v>
      </c>
      <c r="AH3" s="155"/>
    </row>
    <row r="4" spans="1:40" ht="44.5" thickTop="1" thickBot="1" x14ac:dyDescent="0.35">
      <c r="B4" s="155"/>
      <c r="C4" s="155"/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  <c r="O4" s="4" t="s">
        <v>16</v>
      </c>
      <c r="P4" s="4" t="s">
        <v>17</v>
      </c>
      <c r="Q4" s="4" t="s">
        <v>18</v>
      </c>
      <c r="R4" s="156" t="s">
        <v>25</v>
      </c>
      <c r="S4" s="4" t="s">
        <v>5</v>
      </c>
      <c r="T4" s="4" t="s">
        <v>6</v>
      </c>
      <c r="U4" s="4" t="s">
        <v>7</v>
      </c>
      <c r="V4" s="4" t="s">
        <v>8</v>
      </c>
      <c r="W4" s="4" t="s">
        <v>9</v>
      </c>
      <c r="X4" s="4" t="s">
        <v>10</v>
      </c>
      <c r="Y4" s="4" t="s">
        <v>11</v>
      </c>
      <c r="Z4" s="4" t="s">
        <v>12</v>
      </c>
      <c r="AA4" s="4" t="s">
        <v>13</v>
      </c>
      <c r="AB4" s="4" t="s">
        <v>14</v>
      </c>
      <c r="AC4" s="4" t="s">
        <v>15</v>
      </c>
      <c r="AD4" s="4" t="s">
        <v>16</v>
      </c>
      <c r="AE4" s="4" t="s">
        <v>17</v>
      </c>
      <c r="AF4" s="4" t="s">
        <v>18</v>
      </c>
      <c r="AG4" s="155"/>
      <c r="AH4" s="155"/>
      <c r="AJ4" s="5" t="s">
        <v>27</v>
      </c>
      <c r="AK4" s="5" t="s">
        <v>28</v>
      </c>
      <c r="AL4" s="5" t="s">
        <v>29</v>
      </c>
      <c r="AM4">
        <f>(120-24)/8</f>
        <v>12</v>
      </c>
    </row>
    <row r="5" spans="1:40" ht="19" customHeight="1" thickTop="1" thickBot="1" x14ac:dyDescent="0.35">
      <c r="A5" s="159" t="s">
        <v>22</v>
      </c>
      <c r="B5" s="155"/>
      <c r="C5" s="155"/>
      <c r="D5" s="157" t="s">
        <v>4</v>
      </c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6"/>
      <c r="S5" s="157" t="s">
        <v>4</v>
      </c>
      <c r="T5" s="158"/>
      <c r="U5" s="158"/>
      <c r="V5" s="158"/>
      <c r="W5" s="158"/>
      <c r="X5" s="158"/>
      <c r="Y5" s="158"/>
      <c r="Z5" s="158"/>
      <c r="AA5" s="158"/>
      <c r="AB5" s="158"/>
      <c r="AC5" s="158"/>
      <c r="AD5" s="158"/>
      <c r="AE5" s="158"/>
      <c r="AF5" s="158"/>
      <c r="AG5" s="155"/>
      <c r="AH5" s="155"/>
      <c r="AK5" t="s">
        <v>30</v>
      </c>
      <c r="AM5">
        <v>4</v>
      </c>
    </row>
    <row r="6" spans="1:40" ht="45" customHeight="1" thickTop="1" thickBot="1" x14ac:dyDescent="0.35">
      <c r="A6" s="159"/>
      <c r="B6" s="155"/>
      <c r="C6" s="155"/>
      <c r="D6" s="4" t="s">
        <v>5</v>
      </c>
      <c r="E6" s="4" t="s">
        <v>6</v>
      </c>
      <c r="F6" s="4" t="s">
        <v>7</v>
      </c>
      <c r="G6" s="4" t="s">
        <v>8</v>
      </c>
      <c r="H6" s="4" t="s">
        <v>9</v>
      </c>
      <c r="I6" s="4" t="s">
        <v>10</v>
      </c>
      <c r="J6" s="4" t="s">
        <v>11</v>
      </c>
      <c r="K6" s="4" t="s">
        <v>12</v>
      </c>
      <c r="L6" s="4" t="s">
        <v>13</v>
      </c>
      <c r="M6" s="4" t="s">
        <v>14</v>
      </c>
      <c r="N6" s="4" t="s">
        <v>15</v>
      </c>
      <c r="O6" s="4" t="s">
        <v>16</v>
      </c>
      <c r="P6" s="4" t="s">
        <v>17</v>
      </c>
      <c r="Q6" s="4" t="s">
        <v>18</v>
      </c>
      <c r="R6" s="156"/>
      <c r="S6" s="4" t="s">
        <v>5</v>
      </c>
      <c r="T6" s="4" t="s">
        <v>6</v>
      </c>
      <c r="U6" s="4" t="s">
        <v>7</v>
      </c>
      <c r="V6" s="4" t="s">
        <v>8</v>
      </c>
      <c r="W6" s="4" t="s">
        <v>9</v>
      </c>
      <c r="X6" s="4" t="s">
        <v>10</v>
      </c>
      <c r="Y6" s="4" t="s">
        <v>11</v>
      </c>
      <c r="Z6" s="4" t="s">
        <v>12</v>
      </c>
      <c r="AA6" s="4" t="s">
        <v>13</v>
      </c>
      <c r="AB6" s="4" t="s">
        <v>14</v>
      </c>
      <c r="AC6" s="4" t="s">
        <v>15</v>
      </c>
      <c r="AD6" s="4" t="s">
        <v>16</v>
      </c>
      <c r="AE6" s="4" t="s">
        <v>17</v>
      </c>
      <c r="AF6" s="4" t="s">
        <v>18</v>
      </c>
      <c r="AG6" s="155"/>
      <c r="AH6" s="155"/>
      <c r="AK6" t="s">
        <v>31</v>
      </c>
      <c r="AM6">
        <f>AM4*AM5</f>
        <v>48</v>
      </c>
    </row>
    <row r="7" spans="1:40" ht="16" customHeight="1" thickBot="1" x14ac:dyDescent="0.35">
      <c r="A7" s="159"/>
      <c r="B7" s="155"/>
      <c r="C7" s="155"/>
      <c r="D7" s="157" t="s">
        <v>4</v>
      </c>
      <c r="E7" s="158"/>
      <c r="F7" s="158"/>
      <c r="G7" s="158"/>
      <c r="H7" s="158"/>
      <c r="I7" s="158"/>
      <c r="J7" s="158"/>
      <c r="K7" s="158"/>
      <c r="L7" s="158"/>
      <c r="M7" s="158"/>
      <c r="N7" s="158"/>
      <c r="O7" s="158"/>
      <c r="P7" s="158"/>
      <c r="Q7" s="158"/>
      <c r="R7" s="156"/>
      <c r="S7" s="157" t="s">
        <v>4</v>
      </c>
      <c r="T7" s="158"/>
      <c r="U7" s="158"/>
      <c r="V7" s="158"/>
      <c r="W7" s="158"/>
      <c r="X7" s="158"/>
      <c r="Y7" s="158"/>
      <c r="Z7" s="158"/>
      <c r="AA7" s="158"/>
      <c r="AB7" s="158"/>
      <c r="AC7" s="158"/>
      <c r="AD7" s="158"/>
      <c r="AE7" s="158"/>
      <c r="AF7" s="158"/>
      <c r="AG7" s="155"/>
      <c r="AH7" s="155"/>
    </row>
    <row r="8" spans="1:40" ht="44.5" customHeight="1" thickTop="1" thickBot="1" x14ac:dyDescent="0.35">
      <c r="A8" s="159"/>
      <c r="B8" s="155"/>
      <c r="C8" s="155"/>
      <c r="D8" s="4" t="s">
        <v>5</v>
      </c>
      <c r="E8" s="4" t="s">
        <v>6</v>
      </c>
      <c r="F8" s="4" t="s">
        <v>7</v>
      </c>
      <c r="G8" s="4" t="s">
        <v>8</v>
      </c>
      <c r="H8" s="4" t="s">
        <v>9</v>
      </c>
      <c r="I8" s="4" t="s">
        <v>10</v>
      </c>
      <c r="J8" s="4" t="s">
        <v>11</v>
      </c>
      <c r="K8" s="4" t="s">
        <v>12</v>
      </c>
      <c r="L8" s="4" t="s">
        <v>13</v>
      </c>
      <c r="M8" s="4" t="s">
        <v>14</v>
      </c>
      <c r="N8" s="4" t="s">
        <v>15</v>
      </c>
      <c r="O8" s="4" t="s">
        <v>16</v>
      </c>
      <c r="P8" s="4" t="s">
        <v>17</v>
      </c>
      <c r="Q8" s="4" t="s">
        <v>18</v>
      </c>
      <c r="R8" s="156"/>
      <c r="S8" s="4" t="s">
        <v>5</v>
      </c>
      <c r="T8" s="4" t="s">
        <v>6</v>
      </c>
      <c r="U8" s="4" t="s">
        <v>7</v>
      </c>
      <c r="V8" s="4" t="s">
        <v>8</v>
      </c>
      <c r="W8" s="4" t="s">
        <v>9</v>
      </c>
      <c r="X8" s="4" t="s">
        <v>10</v>
      </c>
      <c r="Y8" s="4" t="s">
        <v>11</v>
      </c>
      <c r="Z8" s="4" t="s">
        <v>12</v>
      </c>
      <c r="AA8" s="4" t="s">
        <v>13</v>
      </c>
      <c r="AB8" s="4" t="s">
        <v>14</v>
      </c>
      <c r="AC8" s="4" t="s">
        <v>15</v>
      </c>
      <c r="AD8" s="4" t="s">
        <v>16</v>
      </c>
      <c r="AE8" s="4" t="s">
        <v>17</v>
      </c>
      <c r="AF8" s="4" t="s">
        <v>18</v>
      </c>
      <c r="AG8" s="155"/>
      <c r="AH8" s="155"/>
      <c r="AJ8">
        <f>14*2.5+15*0.4</f>
        <v>41</v>
      </c>
      <c r="AK8">
        <f>AJ8/5</f>
        <v>8.1999999999999993</v>
      </c>
      <c r="AL8">
        <v>80</v>
      </c>
      <c r="AM8">
        <f>16*15</f>
        <v>240</v>
      </c>
    </row>
    <row r="9" spans="1:40" ht="16.5" customHeight="1" thickBot="1" x14ac:dyDescent="0.35">
      <c r="A9" s="159"/>
      <c r="B9" s="155"/>
      <c r="C9" s="155"/>
      <c r="D9" s="157" t="s">
        <v>4</v>
      </c>
      <c r="E9" s="158"/>
      <c r="F9" s="158"/>
      <c r="G9" s="158"/>
      <c r="H9" s="158"/>
      <c r="I9" s="158"/>
      <c r="J9" s="158"/>
      <c r="K9" s="158"/>
      <c r="L9" s="158"/>
      <c r="M9" s="158"/>
      <c r="N9" s="158"/>
      <c r="O9" s="158"/>
      <c r="P9" s="158"/>
      <c r="Q9" s="158"/>
      <c r="R9" s="156"/>
      <c r="S9" s="157" t="s">
        <v>4</v>
      </c>
      <c r="T9" s="158"/>
      <c r="U9" s="158"/>
      <c r="V9" s="158"/>
      <c r="W9" s="158"/>
      <c r="X9" s="158"/>
      <c r="Y9" s="158"/>
      <c r="Z9" s="158"/>
      <c r="AA9" s="158"/>
      <c r="AB9" s="158"/>
      <c r="AC9" s="158"/>
      <c r="AD9" s="158"/>
      <c r="AE9" s="158"/>
      <c r="AF9" s="158"/>
      <c r="AG9" s="155"/>
      <c r="AH9" s="155"/>
      <c r="AL9">
        <f>AL8*3</f>
        <v>240</v>
      </c>
    </row>
    <row r="10" spans="1:40" ht="44.5" thickTop="1" thickBot="1" x14ac:dyDescent="0.35">
      <c r="B10" s="155"/>
      <c r="C10" s="155"/>
      <c r="D10" s="4" t="s">
        <v>5</v>
      </c>
      <c r="E10" s="4" t="s">
        <v>6</v>
      </c>
      <c r="F10" s="4" t="s">
        <v>7</v>
      </c>
      <c r="G10" s="4" t="s">
        <v>8</v>
      </c>
      <c r="H10" s="4" t="s">
        <v>9</v>
      </c>
      <c r="I10" s="4" t="s">
        <v>10</v>
      </c>
      <c r="J10" s="4" t="s">
        <v>11</v>
      </c>
      <c r="K10" s="4" t="s">
        <v>12</v>
      </c>
      <c r="L10" s="4" t="s">
        <v>13</v>
      </c>
      <c r="M10" s="4" t="s">
        <v>14</v>
      </c>
      <c r="N10" s="4" t="s">
        <v>15</v>
      </c>
      <c r="O10" s="4" t="s">
        <v>16</v>
      </c>
      <c r="P10" s="4" t="s">
        <v>17</v>
      </c>
      <c r="Q10" s="4" t="s">
        <v>18</v>
      </c>
      <c r="R10" s="156"/>
      <c r="S10" s="4" t="s">
        <v>5</v>
      </c>
      <c r="T10" s="4" t="s">
        <v>6</v>
      </c>
      <c r="U10" s="4" t="s">
        <v>7</v>
      </c>
      <c r="V10" s="4" t="s">
        <v>8</v>
      </c>
      <c r="W10" s="4" t="s">
        <v>9</v>
      </c>
      <c r="X10" s="4" t="s">
        <v>10</v>
      </c>
      <c r="Y10" s="4" t="s">
        <v>11</v>
      </c>
      <c r="Z10" s="4" t="s">
        <v>12</v>
      </c>
      <c r="AA10" s="4" t="s">
        <v>13</v>
      </c>
      <c r="AB10" s="4" t="s">
        <v>14</v>
      </c>
      <c r="AC10" s="4" t="s">
        <v>15</v>
      </c>
      <c r="AD10" s="4" t="s">
        <v>16</v>
      </c>
      <c r="AE10" s="4" t="s">
        <v>17</v>
      </c>
      <c r="AF10" s="4" t="s">
        <v>18</v>
      </c>
      <c r="AG10" s="155"/>
      <c r="AH10" s="155"/>
      <c r="AK10">
        <f>1.8/AL8*1000</f>
        <v>22.5</v>
      </c>
    </row>
    <row r="11" spans="1:40" ht="15.5" customHeight="1" thickTop="1" thickBot="1" x14ac:dyDescent="0.35">
      <c r="B11" s="155"/>
      <c r="C11" s="155"/>
      <c r="D11" s="157" t="s">
        <v>4</v>
      </c>
      <c r="E11" s="158"/>
      <c r="F11" s="158"/>
      <c r="G11" s="158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6"/>
      <c r="S11" s="157" t="s">
        <v>4</v>
      </c>
      <c r="T11" s="158"/>
      <c r="U11" s="158"/>
      <c r="V11" s="158"/>
      <c r="W11" s="158"/>
      <c r="X11" s="158"/>
      <c r="Y11" s="158"/>
      <c r="Z11" s="158"/>
      <c r="AA11" s="158"/>
      <c r="AB11" s="158"/>
      <c r="AC11" s="158"/>
      <c r="AD11" s="158"/>
      <c r="AE11" s="158"/>
      <c r="AF11" s="158"/>
      <c r="AG11" s="155"/>
      <c r="AH11" s="155"/>
    </row>
    <row r="12" spans="1:40" ht="44.5" thickTop="1" thickBot="1" x14ac:dyDescent="0.35">
      <c r="B12" s="155"/>
      <c r="C12" s="155"/>
      <c r="D12" s="4" t="s">
        <v>5</v>
      </c>
      <c r="E12" s="4" t="s">
        <v>6</v>
      </c>
      <c r="F12" s="4" t="s">
        <v>7</v>
      </c>
      <c r="G12" s="4" t="s">
        <v>8</v>
      </c>
      <c r="H12" s="4" t="s">
        <v>9</v>
      </c>
      <c r="I12" s="4" t="s">
        <v>10</v>
      </c>
      <c r="J12" s="4" t="s">
        <v>11</v>
      </c>
      <c r="K12" s="4" t="s">
        <v>12</v>
      </c>
      <c r="L12" s="4" t="s">
        <v>13</v>
      </c>
      <c r="M12" s="4" t="s">
        <v>14</v>
      </c>
      <c r="N12" s="4" t="s">
        <v>15</v>
      </c>
      <c r="O12" s="4" t="s">
        <v>16</v>
      </c>
      <c r="P12" s="4" t="s">
        <v>17</v>
      </c>
      <c r="Q12" s="4" t="s">
        <v>18</v>
      </c>
      <c r="R12" s="156"/>
      <c r="S12" s="4" t="s">
        <v>5</v>
      </c>
      <c r="T12" s="4" t="s">
        <v>6</v>
      </c>
      <c r="U12" s="4" t="s">
        <v>7</v>
      </c>
      <c r="V12" s="4" t="s">
        <v>8</v>
      </c>
      <c r="W12" s="4" t="s">
        <v>9</v>
      </c>
      <c r="X12" s="4" t="s">
        <v>10</v>
      </c>
      <c r="Y12" s="4" t="s">
        <v>11</v>
      </c>
      <c r="Z12" s="4" t="s">
        <v>12</v>
      </c>
      <c r="AA12" s="4" t="s">
        <v>13</v>
      </c>
      <c r="AB12" s="4" t="s">
        <v>14</v>
      </c>
      <c r="AC12" s="4" t="s">
        <v>15</v>
      </c>
      <c r="AD12" s="4" t="s">
        <v>16</v>
      </c>
      <c r="AE12" s="4" t="s">
        <v>17</v>
      </c>
      <c r="AF12" s="4" t="s">
        <v>18</v>
      </c>
      <c r="AG12" s="155"/>
      <c r="AH12" s="155"/>
      <c r="AK12">
        <f>144-80</f>
        <v>64</v>
      </c>
    </row>
    <row r="13" spans="1:40" ht="14.5" customHeight="1" thickTop="1" x14ac:dyDescent="0.3">
      <c r="B13" s="155"/>
      <c r="C13" s="155"/>
      <c r="AG13" s="155"/>
      <c r="AH13" s="155"/>
    </row>
  </sheetData>
  <mergeCells count="12">
    <mergeCell ref="A5:A9"/>
    <mergeCell ref="D5:Q5"/>
    <mergeCell ref="S5:AF5"/>
    <mergeCell ref="D11:Q11"/>
    <mergeCell ref="S11:AF11"/>
    <mergeCell ref="B3:C13"/>
    <mergeCell ref="AG3:AH13"/>
    <mergeCell ref="R4:R12"/>
    <mergeCell ref="D7:Q7"/>
    <mergeCell ref="S7:AF7"/>
    <mergeCell ref="D9:Q9"/>
    <mergeCell ref="S9:AF9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34CF9B-1884-4975-88DE-1839F24F1869}">
  <dimension ref="A2:B14"/>
  <sheetViews>
    <sheetView workbookViewId="0">
      <selection activeCell="J7" sqref="J7"/>
    </sheetView>
  </sheetViews>
  <sheetFormatPr defaultRowHeight="16.5" x14ac:dyDescent="0.3"/>
  <cols>
    <col min="1" max="1" width="4.5" style="24" bestFit="1" customWidth="1"/>
    <col min="2" max="2" width="46.58203125" style="24" customWidth="1"/>
    <col min="3" max="16384" width="8.6640625" style="24"/>
  </cols>
  <sheetData>
    <row r="2" spans="1:2" ht="33" x14ac:dyDescent="0.3">
      <c r="A2" s="24" t="s">
        <v>56</v>
      </c>
      <c r="B2" s="25" t="s">
        <v>59</v>
      </c>
    </row>
    <row r="4" spans="1:2" ht="33" x14ac:dyDescent="0.3">
      <c r="A4" s="24" t="s">
        <v>57</v>
      </c>
      <c r="B4" s="25" t="s">
        <v>125</v>
      </c>
    </row>
    <row r="6" spans="1:2" ht="33" x14ac:dyDescent="0.3">
      <c r="A6" s="24" t="s">
        <v>58</v>
      </c>
      <c r="B6" s="26" t="s">
        <v>126</v>
      </c>
    </row>
    <row r="7" spans="1:2" x14ac:dyDescent="0.3">
      <c r="B7" s="26"/>
    </row>
    <row r="8" spans="1:2" ht="33" x14ac:dyDescent="0.3">
      <c r="A8" s="24" t="s">
        <v>127</v>
      </c>
      <c r="B8" s="26" t="s">
        <v>128</v>
      </c>
    </row>
    <row r="9" spans="1:2" x14ac:dyDescent="0.3">
      <c r="B9" s="26"/>
    </row>
    <row r="10" spans="1:2" ht="33" x14ac:dyDescent="0.3">
      <c r="A10" s="24" t="s">
        <v>130</v>
      </c>
      <c r="B10" s="26" t="s">
        <v>129</v>
      </c>
    </row>
    <row r="12" spans="1:2" ht="33" x14ac:dyDescent="0.3">
      <c r="A12" s="24" t="s">
        <v>131</v>
      </c>
      <c r="B12" s="24" t="s">
        <v>132</v>
      </c>
    </row>
    <row r="14" spans="1:2" x14ac:dyDescent="0.3">
      <c r="A14" s="24" t="s">
        <v>123</v>
      </c>
      <c r="B14" s="24" t="s">
        <v>124</v>
      </c>
    </row>
  </sheetData>
  <phoneticPr fontId="1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7BC002-9A3A-4ED7-8F59-C3083892DFDC}">
  <dimension ref="B1:S31"/>
  <sheetViews>
    <sheetView view="pageBreakPreview" zoomScale="90" zoomScaleNormal="80" zoomScaleSheetLayoutView="90" workbookViewId="0">
      <selection activeCell="P13" sqref="P13"/>
    </sheetView>
  </sheetViews>
  <sheetFormatPr defaultColWidth="8.25" defaultRowHeight="16.5" x14ac:dyDescent="0.3"/>
  <cols>
    <col min="1" max="1" width="1.25" style="6" customWidth="1"/>
    <col min="2" max="3" width="5.5" style="6" customWidth="1"/>
    <col min="4" max="4" width="4" style="6" customWidth="1"/>
    <col min="5" max="6" width="5.5" style="6" customWidth="1"/>
    <col min="7" max="7" width="4" style="6" customWidth="1"/>
    <col min="8" max="9" width="5.5" style="6" customWidth="1"/>
    <col min="10" max="11" width="4" style="6" customWidth="1"/>
    <col min="12" max="13" width="5.5" style="6" customWidth="1"/>
    <col min="14" max="14" width="4" style="6" customWidth="1"/>
    <col min="15" max="16" width="5.5" style="6" customWidth="1"/>
    <col min="17" max="17" width="4" style="6" customWidth="1"/>
    <col min="18" max="19" width="5.5" style="6" customWidth="1"/>
    <col min="20" max="20" width="0.9140625" style="6" customWidth="1"/>
    <col min="21" max="16384" width="8.25" style="6"/>
  </cols>
  <sheetData>
    <row r="1" spans="2:18" ht="19" x14ac:dyDescent="0.3">
      <c r="B1" s="78"/>
      <c r="C1" s="78"/>
      <c r="D1" s="20"/>
      <c r="E1" s="21"/>
      <c r="F1" s="78"/>
      <c r="G1" s="8"/>
      <c r="H1" s="85" t="s">
        <v>37</v>
      </c>
      <c r="I1" s="85"/>
      <c r="L1" s="85" t="s">
        <v>38</v>
      </c>
      <c r="M1" s="85"/>
    </row>
    <row r="2" spans="2:18" ht="19.5" thickBot="1" x14ac:dyDescent="0.35">
      <c r="B2" s="78"/>
      <c r="C2" s="78"/>
      <c r="D2" s="20"/>
      <c r="E2" s="21"/>
      <c r="F2" s="78"/>
      <c r="G2" s="8"/>
      <c r="H2" s="85"/>
      <c r="I2" s="85"/>
      <c r="L2" s="85"/>
      <c r="M2" s="85"/>
    </row>
    <row r="3" spans="2:18" ht="20" thickTop="1" thickBot="1" x14ac:dyDescent="0.35">
      <c r="B3" s="78"/>
      <c r="C3" s="78"/>
      <c r="D3" s="8"/>
      <c r="E3" s="8"/>
      <c r="H3" s="77" t="s">
        <v>39</v>
      </c>
      <c r="I3" s="77"/>
      <c r="L3" s="77" t="s">
        <v>39</v>
      </c>
      <c r="M3" s="77"/>
    </row>
    <row r="4" spans="2:18" ht="17.5" thickTop="1" thickBot="1" x14ac:dyDescent="0.35">
      <c r="B4" s="21"/>
      <c r="C4" s="21"/>
      <c r="H4" s="77"/>
      <c r="I4" s="77"/>
      <c r="L4" s="77"/>
      <c r="M4" s="77"/>
    </row>
    <row r="5" spans="2:18" ht="17.5" customHeight="1" thickTop="1" thickBot="1" x14ac:dyDescent="0.35">
      <c r="B5" s="78"/>
      <c r="C5" s="78"/>
      <c r="D5" s="8"/>
      <c r="E5" s="8"/>
      <c r="L5" s="9"/>
    </row>
    <row r="6" spans="2:18" ht="20" thickTop="1" thickBot="1" x14ac:dyDescent="0.35">
      <c r="B6" s="78"/>
      <c r="C6" s="78"/>
      <c r="D6" s="8"/>
      <c r="E6" s="84" t="s">
        <v>40</v>
      </c>
      <c r="F6" s="84"/>
      <c r="G6" s="10"/>
      <c r="H6" s="77" t="s">
        <v>41</v>
      </c>
      <c r="I6" s="77"/>
    </row>
    <row r="7" spans="2:18" ht="20" thickTop="1" thickBot="1" x14ac:dyDescent="0.35">
      <c r="B7" s="21"/>
      <c r="C7" s="22"/>
      <c r="D7" s="7"/>
      <c r="E7" s="84"/>
      <c r="F7" s="84"/>
      <c r="H7" s="77"/>
      <c r="I7" s="77"/>
    </row>
    <row r="8" spans="2:18" ht="20" thickTop="1" thickBot="1" x14ac:dyDescent="0.35">
      <c r="B8" s="78"/>
      <c r="C8" s="78"/>
      <c r="D8" s="8"/>
      <c r="H8" s="7"/>
      <c r="I8" s="7"/>
      <c r="L8" s="77" t="s">
        <v>41</v>
      </c>
      <c r="M8" s="77"/>
      <c r="O8" s="84" t="s">
        <v>40</v>
      </c>
      <c r="P8" s="84"/>
    </row>
    <row r="9" spans="2:18" ht="20" thickTop="1" thickBot="1" x14ac:dyDescent="0.35">
      <c r="B9" s="78"/>
      <c r="C9" s="78"/>
      <c r="D9" s="8"/>
      <c r="E9" s="86" t="s">
        <v>42</v>
      </c>
      <c r="F9" s="87"/>
      <c r="G9" s="11"/>
      <c r="H9" s="11"/>
      <c r="L9" s="77"/>
      <c r="M9" s="77"/>
      <c r="O9" s="84"/>
      <c r="P9" s="84"/>
    </row>
    <row r="10" spans="2:18" ht="19.5" thickBot="1" x14ac:dyDescent="0.35">
      <c r="B10" s="23"/>
      <c r="C10" s="23"/>
      <c r="D10" s="8"/>
      <c r="E10" s="88"/>
      <c r="F10" s="89"/>
      <c r="G10" s="21"/>
      <c r="H10" s="21"/>
      <c r="L10" s="23"/>
      <c r="M10" s="23"/>
      <c r="O10" s="28"/>
      <c r="P10" s="28"/>
    </row>
    <row r="11" spans="2:18" ht="19.5" thickBot="1" x14ac:dyDescent="0.35">
      <c r="B11" s="21"/>
      <c r="C11" s="22"/>
      <c r="D11" s="7"/>
      <c r="E11" s="27"/>
      <c r="F11" s="27"/>
      <c r="J11" s="15"/>
      <c r="K11" s="21"/>
    </row>
    <row r="12" spans="2:18" ht="20" thickTop="1" thickBot="1" x14ac:dyDescent="0.35">
      <c r="B12" s="78"/>
      <c r="C12" s="78"/>
      <c r="D12" s="8"/>
      <c r="E12" s="8"/>
      <c r="H12" s="77" t="s">
        <v>43</v>
      </c>
      <c r="I12" s="77"/>
      <c r="K12" s="12"/>
      <c r="L12" s="77" t="s">
        <v>43</v>
      </c>
      <c r="M12" s="77"/>
      <c r="O12" s="21"/>
    </row>
    <row r="13" spans="2:18" ht="20" thickTop="1" thickBot="1" x14ac:dyDescent="0.35">
      <c r="B13" s="78"/>
      <c r="C13" s="78"/>
      <c r="D13" s="8"/>
      <c r="E13" s="8"/>
      <c r="H13" s="77"/>
      <c r="I13" s="77"/>
      <c r="K13" s="12"/>
      <c r="L13" s="77"/>
      <c r="M13" s="77"/>
    </row>
    <row r="14" spans="2:18" ht="20" thickTop="1" thickBot="1" x14ac:dyDescent="0.35">
      <c r="B14" s="21"/>
      <c r="C14" s="22"/>
      <c r="D14" s="7"/>
      <c r="E14" s="7"/>
      <c r="K14" s="12"/>
    </row>
    <row r="15" spans="2:18" ht="20" thickTop="1" thickBot="1" x14ac:dyDescent="0.35">
      <c r="B15" s="78"/>
      <c r="C15" s="78"/>
      <c r="D15" s="8"/>
      <c r="E15" s="79" t="s">
        <v>44</v>
      </c>
      <c r="F15" s="79"/>
      <c r="H15" s="77" t="s">
        <v>45</v>
      </c>
      <c r="I15" s="77"/>
      <c r="K15" s="12"/>
      <c r="L15" s="80" t="s">
        <v>45</v>
      </c>
      <c r="M15" s="81"/>
      <c r="N15" s="21"/>
    </row>
    <row r="16" spans="2:18" ht="20" thickTop="1" thickBot="1" x14ac:dyDescent="0.35">
      <c r="B16" s="78"/>
      <c r="C16" s="78"/>
      <c r="D16" s="8"/>
      <c r="E16" s="79"/>
      <c r="F16" s="79"/>
      <c r="H16" s="77"/>
      <c r="I16" s="77"/>
      <c r="K16" s="12"/>
      <c r="L16" s="82"/>
      <c r="M16" s="83"/>
      <c r="N16" s="21"/>
      <c r="O16" s="9"/>
      <c r="P16" s="9"/>
      <c r="Q16" s="9"/>
      <c r="R16" s="14"/>
    </row>
    <row r="17" spans="2:19" ht="20" thickTop="1" thickBot="1" x14ac:dyDescent="0.35">
      <c r="B17" s="21"/>
      <c r="C17" s="22"/>
      <c r="D17" s="7"/>
      <c r="E17" s="7"/>
      <c r="H17" s="7"/>
      <c r="K17" s="12"/>
      <c r="R17" s="15"/>
    </row>
    <row r="18" spans="2:19" ht="20" thickTop="1" thickBot="1" x14ac:dyDescent="0.35">
      <c r="B18" s="78"/>
      <c r="C18" s="78"/>
      <c r="D18" s="8"/>
      <c r="E18" s="8"/>
      <c r="H18" s="77" t="s">
        <v>46</v>
      </c>
      <c r="I18" s="77"/>
      <c r="K18" s="12"/>
      <c r="L18" s="77" t="s">
        <v>46</v>
      </c>
      <c r="M18" s="77"/>
      <c r="R18" s="15"/>
    </row>
    <row r="19" spans="2:19" ht="20" thickTop="1" thickBot="1" x14ac:dyDescent="0.35">
      <c r="B19" s="78"/>
      <c r="C19" s="78"/>
      <c r="D19" s="8"/>
      <c r="E19" s="8"/>
      <c r="H19" s="77"/>
      <c r="I19" s="77"/>
      <c r="K19" s="12"/>
      <c r="L19" s="77"/>
      <c r="M19" s="77"/>
      <c r="R19" s="15"/>
    </row>
    <row r="20" spans="2:19" ht="20" thickTop="1" thickBot="1" x14ac:dyDescent="0.35">
      <c r="B20" s="21"/>
      <c r="C20" s="22"/>
      <c r="D20" s="7"/>
      <c r="E20" s="7"/>
      <c r="K20" s="12"/>
      <c r="R20" s="77" t="s">
        <v>47</v>
      </c>
      <c r="S20" s="77"/>
    </row>
    <row r="21" spans="2:19" ht="20" thickTop="1" thickBot="1" x14ac:dyDescent="0.35">
      <c r="B21" s="78"/>
      <c r="C21" s="78"/>
      <c r="D21" s="8"/>
      <c r="E21" s="79" t="s">
        <v>44</v>
      </c>
      <c r="F21" s="79"/>
      <c r="H21" s="77" t="s">
        <v>48</v>
      </c>
      <c r="I21" s="77"/>
      <c r="K21" s="12"/>
      <c r="L21" s="77" t="s">
        <v>48</v>
      </c>
      <c r="M21" s="77"/>
      <c r="O21" s="79" t="s">
        <v>44</v>
      </c>
      <c r="P21" s="79"/>
      <c r="R21" s="77"/>
      <c r="S21" s="77"/>
    </row>
    <row r="22" spans="2:19" ht="20" thickTop="1" thickBot="1" x14ac:dyDescent="0.35">
      <c r="B22" s="78"/>
      <c r="C22" s="78"/>
      <c r="D22" s="8"/>
      <c r="E22" s="79"/>
      <c r="F22" s="79"/>
      <c r="H22" s="77"/>
      <c r="I22" s="77"/>
      <c r="K22" s="12"/>
      <c r="L22" s="77"/>
      <c r="M22" s="77"/>
      <c r="O22" s="79"/>
      <c r="P22" s="79"/>
      <c r="R22" s="16"/>
    </row>
    <row r="23" spans="2:19" ht="20" thickTop="1" thickBot="1" x14ac:dyDescent="0.35">
      <c r="C23" s="7"/>
      <c r="D23" s="7"/>
      <c r="E23" s="7"/>
      <c r="K23" s="12"/>
      <c r="R23" s="15"/>
    </row>
    <row r="24" spans="2:19" ht="20" thickTop="1" thickBot="1" x14ac:dyDescent="0.35">
      <c r="B24" s="77" t="s">
        <v>55</v>
      </c>
      <c r="C24" s="77"/>
      <c r="D24" s="8"/>
      <c r="E24" s="8"/>
      <c r="H24" s="77" t="s">
        <v>49</v>
      </c>
      <c r="I24" s="77"/>
      <c r="J24" s="17"/>
      <c r="K24" s="12"/>
      <c r="L24" s="77" t="s">
        <v>49</v>
      </c>
      <c r="M24" s="77"/>
      <c r="R24" s="15"/>
    </row>
    <row r="25" spans="2:19" ht="20" thickTop="1" thickBot="1" x14ac:dyDescent="0.35">
      <c r="B25" s="77"/>
      <c r="C25" s="77"/>
      <c r="D25" s="8"/>
      <c r="E25" s="8"/>
      <c r="H25" s="77"/>
      <c r="I25" s="77"/>
      <c r="L25" s="77"/>
      <c r="M25" s="77"/>
      <c r="R25" s="15"/>
    </row>
    <row r="26" spans="2:19" ht="20" thickTop="1" thickBot="1" x14ac:dyDescent="0.35">
      <c r="C26" s="7"/>
      <c r="D26" s="7"/>
      <c r="E26" s="7"/>
      <c r="R26" s="15"/>
    </row>
    <row r="27" spans="2:19" ht="20" thickTop="1" thickBot="1" x14ac:dyDescent="0.35">
      <c r="B27" s="77" t="s">
        <v>50</v>
      </c>
      <c r="C27" s="77"/>
      <c r="D27" s="8"/>
      <c r="E27" s="77" t="s">
        <v>51</v>
      </c>
      <c r="F27" s="77"/>
      <c r="G27" s="8"/>
      <c r="H27" s="77" t="s">
        <v>52</v>
      </c>
      <c r="I27" s="77"/>
      <c r="L27" s="77" t="s">
        <v>53</v>
      </c>
      <c r="M27" s="77"/>
      <c r="N27" s="18"/>
      <c r="O27" s="18"/>
      <c r="P27" s="18"/>
      <c r="Q27" s="18"/>
      <c r="R27" s="19"/>
    </row>
    <row r="28" spans="2:19" ht="20" thickTop="1" thickBot="1" x14ac:dyDescent="0.35">
      <c r="B28" s="77"/>
      <c r="C28" s="77"/>
      <c r="D28" s="8"/>
      <c r="E28" s="77"/>
      <c r="F28" s="77"/>
      <c r="G28" s="8"/>
      <c r="H28" s="77"/>
      <c r="I28" s="77"/>
      <c r="K28" s="7"/>
      <c r="L28" s="77"/>
      <c r="M28" s="77"/>
    </row>
    <row r="29" spans="2:19" ht="19.5" thickTop="1" x14ac:dyDescent="0.3">
      <c r="C29" s="7"/>
      <c r="D29" s="7"/>
      <c r="M29" s="13"/>
    </row>
    <row r="30" spans="2:19" ht="19.5" thickBot="1" x14ac:dyDescent="0.35">
      <c r="C30" s="7"/>
      <c r="D30" s="7"/>
      <c r="M30" s="17"/>
      <c r="N30" s="18"/>
      <c r="O30" s="19"/>
      <c r="P30" s="75" t="s">
        <v>54</v>
      </c>
      <c r="Q30" s="76"/>
      <c r="R30" s="76"/>
    </row>
    <row r="31" spans="2:19" ht="17" thickTop="1" x14ac:dyDescent="0.3">
      <c r="P31" s="75"/>
      <c r="Q31" s="76"/>
      <c r="R31" s="76"/>
    </row>
  </sheetData>
  <mergeCells count="38">
    <mergeCell ref="O8:P9"/>
    <mergeCell ref="B1:C2"/>
    <mergeCell ref="F1:F2"/>
    <mergeCell ref="H1:I2"/>
    <mergeCell ref="L1:M2"/>
    <mergeCell ref="B3:C3"/>
    <mergeCell ref="H3:I4"/>
    <mergeCell ref="L3:M4"/>
    <mergeCell ref="B5:C6"/>
    <mergeCell ref="E6:F7"/>
    <mergeCell ref="H6:I7"/>
    <mergeCell ref="B8:C9"/>
    <mergeCell ref="L8:M9"/>
    <mergeCell ref="E9:F10"/>
    <mergeCell ref="B12:C13"/>
    <mergeCell ref="H12:I13"/>
    <mergeCell ref="L12:M13"/>
    <mergeCell ref="B15:C16"/>
    <mergeCell ref="E15:F16"/>
    <mergeCell ref="H15:I16"/>
    <mergeCell ref="L15:M16"/>
    <mergeCell ref="B18:C19"/>
    <mergeCell ref="H18:I19"/>
    <mergeCell ref="L18:M19"/>
    <mergeCell ref="R20:S21"/>
    <mergeCell ref="B21:C22"/>
    <mergeCell ref="E21:F22"/>
    <mergeCell ref="H21:I22"/>
    <mergeCell ref="L21:M22"/>
    <mergeCell ref="O21:P22"/>
    <mergeCell ref="P30:R31"/>
    <mergeCell ref="B24:C25"/>
    <mergeCell ref="H24:I25"/>
    <mergeCell ref="L24:M25"/>
    <mergeCell ref="B27:C28"/>
    <mergeCell ref="E27:F28"/>
    <mergeCell ref="H27:I28"/>
    <mergeCell ref="L27:M28"/>
  </mergeCells>
  <phoneticPr fontId="1" type="noConversion"/>
  <pageMargins left="0.25" right="0.25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AF1D0E-F90B-47D5-8C93-C5322CCFC8BA}">
  <dimension ref="A1:G12"/>
  <sheetViews>
    <sheetView workbookViewId="0">
      <selection activeCell="C14" sqref="C14"/>
    </sheetView>
  </sheetViews>
  <sheetFormatPr defaultRowHeight="16.5" x14ac:dyDescent="0.3"/>
  <cols>
    <col min="1" max="1" width="5" style="38" bestFit="1" customWidth="1"/>
    <col min="2" max="2" width="23" style="38" bestFit="1" customWidth="1"/>
    <col min="3" max="3" width="12.5" style="38" bestFit="1" customWidth="1"/>
    <col min="4" max="4" width="19" style="38" bestFit="1" customWidth="1"/>
    <col min="5" max="5" width="23" style="38" bestFit="1" customWidth="1"/>
    <col min="6" max="6" width="13.1640625" style="38" bestFit="1" customWidth="1"/>
    <col min="7" max="16384" width="8.6640625" style="38"/>
  </cols>
  <sheetData>
    <row r="1" spans="1:7" x14ac:dyDescent="0.3">
      <c r="A1" s="38" t="s">
        <v>81</v>
      </c>
      <c r="B1" s="38" t="s">
        <v>82</v>
      </c>
    </row>
    <row r="2" spans="1:7" x14ac:dyDescent="0.3">
      <c r="A2" s="93" t="s">
        <v>80</v>
      </c>
      <c r="B2" s="93"/>
      <c r="C2" s="93"/>
      <c r="D2" s="93"/>
      <c r="E2" s="93"/>
      <c r="F2" s="93"/>
      <c r="G2" s="93"/>
    </row>
    <row r="3" spans="1:7" ht="36" customHeight="1" x14ac:dyDescent="0.3">
      <c r="A3" s="92" t="s">
        <v>94</v>
      </c>
      <c r="B3" s="92"/>
      <c r="C3" s="92"/>
      <c r="D3" s="92"/>
      <c r="E3" s="92"/>
      <c r="F3" s="92"/>
      <c r="G3" s="92"/>
    </row>
    <row r="4" spans="1:7" s="40" customFormat="1" x14ac:dyDescent="0.3">
      <c r="B4" s="91" t="s">
        <v>69</v>
      </c>
      <c r="C4" s="91" t="s">
        <v>70</v>
      </c>
      <c r="D4" s="91"/>
      <c r="E4" s="91"/>
      <c r="F4" s="91"/>
    </row>
    <row r="5" spans="1:7" x14ac:dyDescent="0.3">
      <c r="B5" s="91"/>
      <c r="C5" s="37" t="s">
        <v>71</v>
      </c>
      <c r="D5" s="37" t="s">
        <v>72</v>
      </c>
      <c r="E5" s="37" t="s">
        <v>73</v>
      </c>
      <c r="F5" s="37" t="s">
        <v>74</v>
      </c>
    </row>
    <row r="6" spans="1:7" x14ac:dyDescent="0.3">
      <c r="B6" s="39">
        <f>'5.酿酒车间尺寸'!G5*6*2</f>
        <v>168</v>
      </c>
      <c r="C6" s="37">
        <v>4</v>
      </c>
      <c r="D6" s="37">
        <v>2.5</v>
      </c>
      <c r="E6" s="37">
        <v>2.8</v>
      </c>
      <c r="F6" s="37">
        <f>C6*D6*E6</f>
        <v>28</v>
      </c>
    </row>
    <row r="7" spans="1:7" x14ac:dyDescent="0.3">
      <c r="B7" s="37" t="s">
        <v>78</v>
      </c>
      <c r="C7" s="37" t="s">
        <v>79</v>
      </c>
      <c r="D7" s="37" t="s">
        <v>75</v>
      </c>
      <c r="E7" s="37" t="s">
        <v>76</v>
      </c>
      <c r="F7" s="37" t="s">
        <v>77</v>
      </c>
    </row>
    <row r="8" spans="1:7" x14ac:dyDescent="0.3">
      <c r="B8" s="39">
        <f>B6*F8</f>
        <v>2016</v>
      </c>
      <c r="C8" s="37">
        <f>B8*0.54</f>
        <v>1088.6400000000001</v>
      </c>
      <c r="D8" s="37">
        <v>16</v>
      </c>
      <c r="E8" s="37">
        <v>0.75</v>
      </c>
      <c r="F8" s="37">
        <f>D8*E8</f>
        <v>12</v>
      </c>
    </row>
    <row r="10" spans="1:7" x14ac:dyDescent="0.3">
      <c r="A10" s="38" t="s">
        <v>83</v>
      </c>
      <c r="B10" s="38" t="s">
        <v>84</v>
      </c>
    </row>
    <row r="11" spans="1:7" x14ac:dyDescent="0.3">
      <c r="A11" s="93" t="s">
        <v>101</v>
      </c>
      <c r="B11" s="93"/>
      <c r="C11" s="93"/>
      <c r="D11" s="93"/>
      <c r="E11" s="93"/>
      <c r="F11" s="93"/>
      <c r="G11" s="93"/>
    </row>
    <row r="12" spans="1:7" ht="34" customHeight="1" x14ac:dyDescent="0.3">
      <c r="A12" s="90" t="s">
        <v>102</v>
      </c>
      <c r="B12" s="90"/>
      <c r="C12" s="90"/>
      <c r="D12" s="90"/>
      <c r="E12" s="90"/>
      <c r="F12" s="90"/>
      <c r="G12" s="90"/>
    </row>
  </sheetData>
  <mergeCells count="6">
    <mergeCell ref="A12:G12"/>
    <mergeCell ref="C4:F4"/>
    <mergeCell ref="B4:B5"/>
    <mergeCell ref="A3:G3"/>
    <mergeCell ref="A2:G2"/>
    <mergeCell ref="A11:G11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C8061A-C784-4F9C-8D6B-CF7107DC006B}">
  <dimension ref="A2:AH17"/>
  <sheetViews>
    <sheetView view="pageBreakPreview" zoomScale="80" zoomScaleNormal="120" zoomScaleSheetLayoutView="80" workbookViewId="0">
      <selection activeCell="AI4" sqref="AI4"/>
    </sheetView>
  </sheetViews>
  <sheetFormatPr defaultRowHeight="16.5" x14ac:dyDescent="0.3"/>
  <cols>
    <col min="1" max="1" width="8.6640625" style="6"/>
    <col min="2" max="2" width="5.08203125" style="6" customWidth="1"/>
    <col min="3" max="3" width="8.4140625" style="6" customWidth="1"/>
    <col min="4" max="31" width="4.1640625" style="6" customWidth="1"/>
    <col min="32" max="32" width="8.6640625" style="6"/>
    <col min="33" max="33" width="5.08203125" style="6" customWidth="1"/>
    <col min="34" max="16384" width="8.6640625" style="6"/>
  </cols>
  <sheetData>
    <row r="2" spans="1:34" x14ac:dyDescent="0.3">
      <c r="B2" s="33"/>
      <c r="C2" s="108" t="s">
        <v>65</v>
      </c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34"/>
    </row>
    <row r="3" spans="1:34" ht="17" thickBot="1" x14ac:dyDescent="0.35">
      <c r="A3" s="29"/>
      <c r="B3" s="35" t="s">
        <v>64</v>
      </c>
      <c r="C3" s="32" t="s">
        <v>66</v>
      </c>
      <c r="AF3" s="32" t="s">
        <v>66</v>
      </c>
      <c r="AG3" s="35" t="s">
        <v>64</v>
      </c>
    </row>
    <row r="4" spans="1:34" ht="131" customHeight="1" thickBot="1" x14ac:dyDescent="0.35">
      <c r="A4" s="109" t="s">
        <v>22</v>
      </c>
      <c r="B4" s="112" t="s">
        <v>20</v>
      </c>
      <c r="C4" s="114" t="s">
        <v>142</v>
      </c>
      <c r="D4" s="115" t="s">
        <v>2</v>
      </c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21" t="s">
        <v>2</v>
      </c>
      <c r="S4" s="122"/>
      <c r="T4" s="122"/>
      <c r="U4" s="122"/>
      <c r="V4" s="122"/>
      <c r="W4" s="122"/>
      <c r="X4" s="122"/>
      <c r="Y4" s="122"/>
      <c r="Z4" s="122"/>
      <c r="AA4" s="122"/>
      <c r="AB4" s="122"/>
      <c r="AC4" s="122"/>
      <c r="AD4" s="122"/>
      <c r="AE4" s="123"/>
      <c r="AF4" s="114" t="s">
        <v>142</v>
      </c>
      <c r="AG4" s="119" t="s">
        <v>21</v>
      </c>
    </row>
    <row r="5" spans="1:34" ht="45" customHeight="1" thickTop="1" thickBot="1" x14ac:dyDescent="0.35">
      <c r="A5" s="110"/>
      <c r="B5" s="112"/>
      <c r="C5" s="114"/>
      <c r="D5" s="30" t="s">
        <v>5</v>
      </c>
      <c r="E5" s="30" t="s">
        <v>6</v>
      </c>
      <c r="F5" s="30" t="s">
        <v>7</v>
      </c>
      <c r="G5" s="30" t="s">
        <v>8</v>
      </c>
      <c r="H5" s="30" t="s">
        <v>9</v>
      </c>
      <c r="I5" s="30" t="s">
        <v>10</v>
      </c>
      <c r="J5" s="30" t="s">
        <v>11</v>
      </c>
      <c r="K5" s="30" t="s">
        <v>12</v>
      </c>
      <c r="L5" s="30" t="s">
        <v>13</v>
      </c>
      <c r="M5" s="30" t="s">
        <v>14</v>
      </c>
      <c r="N5" s="30" t="s">
        <v>15</v>
      </c>
      <c r="O5" s="30" t="s">
        <v>16</v>
      </c>
      <c r="P5" s="30" t="s">
        <v>17</v>
      </c>
      <c r="Q5" s="30" t="s">
        <v>18</v>
      </c>
      <c r="R5" s="30" t="s">
        <v>5</v>
      </c>
      <c r="S5" s="30" t="s">
        <v>6</v>
      </c>
      <c r="T5" s="30" t="s">
        <v>7</v>
      </c>
      <c r="U5" s="30" t="s">
        <v>8</v>
      </c>
      <c r="V5" s="30" t="s">
        <v>9</v>
      </c>
      <c r="W5" s="30" t="s">
        <v>10</v>
      </c>
      <c r="X5" s="30" t="s">
        <v>11</v>
      </c>
      <c r="Y5" s="30" t="s">
        <v>12</v>
      </c>
      <c r="Z5" s="30" t="s">
        <v>13</v>
      </c>
      <c r="AA5" s="30" t="s">
        <v>14</v>
      </c>
      <c r="AB5" s="30" t="s">
        <v>15</v>
      </c>
      <c r="AC5" s="30" t="s">
        <v>16</v>
      </c>
      <c r="AD5" s="30" t="s">
        <v>17</v>
      </c>
      <c r="AE5" s="30" t="s">
        <v>18</v>
      </c>
      <c r="AF5" s="114"/>
      <c r="AG5" s="119"/>
    </row>
    <row r="6" spans="1:34" ht="16" customHeight="1" thickBot="1" x14ac:dyDescent="0.35">
      <c r="A6" s="110"/>
      <c r="B6" s="112"/>
      <c r="C6" s="31"/>
      <c r="D6" s="116" t="s">
        <v>4</v>
      </c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6" t="s">
        <v>4</v>
      </c>
      <c r="S6" s="117"/>
      <c r="T6" s="117"/>
      <c r="U6" s="117"/>
      <c r="V6" s="117"/>
      <c r="W6" s="117"/>
      <c r="X6" s="117"/>
      <c r="Y6" s="117"/>
      <c r="Z6" s="117"/>
      <c r="AA6" s="117"/>
      <c r="AB6" s="117"/>
      <c r="AC6" s="117"/>
      <c r="AD6" s="117"/>
      <c r="AE6" s="117"/>
      <c r="AF6" s="31"/>
      <c r="AG6" s="112"/>
    </row>
    <row r="7" spans="1:34" ht="44.5" customHeight="1" thickTop="1" thickBot="1" x14ac:dyDescent="0.35">
      <c r="A7" s="110"/>
      <c r="B7" s="112"/>
      <c r="C7" s="114" t="s">
        <v>142</v>
      </c>
      <c r="D7" s="30" t="s">
        <v>5</v>
      </c>
      <c r="E7" s="30" t="s">
        <v>6</v>
      </c>
      <c r="F7" s="30" t="s">
        <v>7</v>
      </c>
      <c r="G7" s="30" t="s">
        <v>8</v>
      </c>
      <c r="H7" s="30" t="s">
        <v>9</v>
      </c>
      <c r="I7" s="30" t="s">
        <v>10</v>
      </c>
      <c r="J7" s="30" t="s">
        <v>11</v>
      </c>
      <c r="K7" s="30" t="s">
        <v>12</v>
      </c>
      <c r="L7" s="30" t="s">
        <v>13</v>
      </c>
      <c r="M7" s="30" t="s">
        <v>14</v>
      </c>
      <c r="N7" s="30" t="s">
        <v>15</v>
      </c>
      <c r="O7" s="30" t="s">
        <v>16</v>
      </c>
      <c r="P7" s="30" t="s">
        <v>17</v>
      </c>
      <c r="Q7" s="30" t="s">
        <v>18</v>
      </c>
      <c r="R7" s="30" t="s">
        <v>5</v>
      </c>
      <c r="S7" s="30" t="s">
        <v>6</v>
      </c>
      <c r="T7" s="30" t="s">
        <v>7</v>
      </c>
      <c r="U7" s="30" t="s">
        <v>8</v>
      </c>
      <c r="V7" s="30" t="s">
        <v>9</v>
      </c>
      <c r="W7" s="30" t="s">
        <v>10</v>
      </c>
      <c r="X7" s="30" t="s">
        <v>11</v>
      </c>
      <c r="Y7" s="30" t="s">
        <v>12</v>
      </c>
      <c r="Z7" s="30" t="s">
        <v>13</v>
      </c>
      <c r="AA7" s="30" t="s">
        <v>14</v>
      </c>
      <c r="AB7" s="30" t="s">
        <v>15</v>
      </c>
      <c r="AC7" s="30" t="s">
        <v>16</v>
      </c>
      <c r="AD7" s="30" t="s">
        <v>17</v>
      </c>
      <c r="AE7" s="30" t="s">
        <v>18</v>
      </c>
      <c r="AF7" s="114" t="s">
        <v>142</v>
      </c>
      <c r="AG7" s="112"/>
    </row>
    <row r="8" spans="1:34" ht="131" customHeight="1" thickTop="1" x14ac:dyDescent="0.3">
      <c r="A8" s="111"/>
      <c r="B8" s="113"/>
      <c r="C8" s="114"/>
      <c r="D8" s="120" t="s">
        <v>2</v>
      </c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15" t="s">
        <v>2</v>
      </c>
      <c r="S8" s="115"/>
      <c r="T8" s="115"/>
      <c r="U8" s="115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4"/>
      <c r="AG8" s="113"/>
    </row>
    <row r="9" spans="1:34" ht="20" customHeight="1" x14ac:dyDescent="0.3">
      <c r="A9" s="118" t="s">
        <v>141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18"/>
      <c r="AB9" s="118"/>
      <c r="AC9" s="118"/>
      <c r="AD9" s="118"/>
      <c r="AE9" s="118"/>
      <c r="AF9" s="118"/>
      <c r="AG9" s="118"/>
      <c r="AH9" s="118"/>
    </row>
    <row r="10" spans="1:34" ht="17" thickBot="1" x14ac:dyDescent="0.35"/>
    <row r="11" spans="1:34" ht="32" customHeight="1" thickTop="1" thickBot="1" x14ac:dyDescent="0.35">
      <c r="A11" s="64" t="s">
        <v>156</v>
      </c>
      <c r="B11" s="95" t="s">
        <v>155</v>
      </c>
      <c r="C11" s="96"/>
      <c r="D11" s="97"/>
      <c r="E11" s="98" t="s">
        <v>157</v>
      </c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5" t="s">
        <v>155</v>
      </c>
      <c r="AF11" s="96"/>
      <c r="AG11" s="97"/>
    </row>
    <row r="12" spans="1:34" ht="34.5" customHeight="1" thickTop="1" thickBot="1" x14ac:dyDescent="0.35">
      <c r="A12" s="101" t="s">
        <v>154</v>
      </c>
      <c r="B12" s="102" t="s">
        <v>147</v>
      </c>
      <c r="C12" s="103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103" t="s">
        <v>147</v>
      </c>
      <c r="AG12" s="106"/>
    </row>
    <row r="13" spans="1:34" ht="24.5" customHeight="1" thickTop="1" thickBot="1" x14ac:dyDescent="0.35">
      <c r="A13" s="101"/>
      <c r="B13" s="104"/>
      <c r="C13" s="105"/>
      <c r="D13" s="61" t="s">
        <v>148</v>
      </c>
      <c r="E13" s="61"/>
      <c r="F13" s="61"/>
      <c r="G13" s="61"/>
      <c r="H13" s="61"/>
      <c r="I13" s="61"/>
      <c r="J13" s="58"/>
      <c r="K13" s="59" t="s">
        <v>150</v>
      </c>
      <c r="L13" s="59"/>
      <c r="M13" s="59"/>
      <c r="N13" s="63"/>
      <c r="O13" s="61" t="s">
        <v>151</v>
      </c>
      <c r="P13" s="61"/>
      <c r="Q13" s="61"/>
      <c r="R13" s="61"/>
      <c r="S13" s="61"/>
      <c r="T13" s="61"/>
      <c r="U13" s="61"/>
      <c r="V13" s="58"/>
      <c r="W13" s="59" t="s">
        <v>150</v>
      </c>
      <c r="X13" s="59"/>
      <c r="Y13" s="59"/>
      <c r="Z13" s="63"/>
      <c r="AA13" s="61"/>
      <c r="AB13" s="61"/>
      <c r="AC13" s="61"/>
      <c r="AD13" s="61"/>
      <c r="AE13" s="61"/>
      <c r="AF13" s="105"/>
      <c r="AG13" s="107"/>
      <c r="AH13" s="57"/>
    </row>
    <row r="14" spans="1:34" ht="33.5" customHeight="1" thickTop="1" thickBot="1" x14ac:dyDescent="0.35">
      <c r="A14" s="101" t="s">
        <v>153</v>
      </c>
      <c r="B14" s="62" t="s">
        <v>145</v>
      </c>
      <c r="C14" s="99" t="s">
        <v>144</v>
      </c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99" t="s">
        <v>144</v>
      </c>
      <c r="AG14" s="71" t="s">
        <v>145</v>
      </c>
      <c r="AH14" s="70"/>
    </row>
    <row r="15" spans="1:34" ht="33.5" customHeight="1" thickTop="1" thickBot="1" x14ac:dyDescent="0.35">
      <c r="A15" s="101"/>
      <c r="B15" s="60" t="s">
        <v>143</v>
      </c>
      <c r="C15" s="100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100"/>
      <c r="AG15" s="72" t="s">
        <v>143</v>
      </c>
    </row>
    <row r="16" spans="1:34" ht="31.5" customHeight="1" thickTop="1" thickBot="1" x14ac:dyDescent="0.35">
      <c r="A16" s="64" t="s">
        <v>149</v>
      </c>
      <c r="B16" s="98" t="s">
        <v>146</v>
      </c>
      <c r="C16" s="98"/>
      <c r="AF16" s="98" t="s">
        <v>146</v>
      </c>
      <c r="AG16" s="98"/>
    </row>
    <row r="17" spans="2:33" ht="20.5" thickTop="1" x14ac:dyDescent="0.3">
      <c r="B17" s="94" t="s">
        <v>152</v>
      </c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  <c r="U17" s="94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94"/>
    </row>
  </sheetData>
  <mergeCells count="27">
    <mergeCell ref="A9:AH9"/>
    <mergeCell ref="AG4:AG8"/>
    <mergeCell ref="D6:Q6"/>
    <mergeCell ref="C7:C8"/>
    <mergeCell ref="AF7:AF8"/>
    <mergeCell ref="D8:Q8"/>
    <mergeCell ref="R8:AE8"/>
    <mergeCell ref="R4:AE4"/>
    <mergeCell ref="C2:AF2"/>
    <mergeCell ref="A4:A8"/>
    <mergeCell ref="B4:B8"/>
    <mergeCell ref="C4:C5"/>
    <mergeCell ref="D4:Q4"/>
    <mergeCell ref="R6:AE6"/>
    <mergeCell ref="AF4:AF5"/>
    <mergeCell ref="A14:A15"/>
    <mergeCell ref="B12:C13"/>
    <mergeCell ref="AF16:AG16"/>
    <mergeCell ref="AF12:AG13"/>
    <mergeCell ref="A12:A13"/>
    <mergeCell ref="C14:C15"/>
    <mergeCell ref="B17:AG17"/>
    <mergeCell ref="B11:D11"/>
    <mergeCell ref="AE11:AG11"/>
    <mergeCell ref="E11:AD11"/>
    <mergeCell ref="B16:C16"/>
    <mergeCell ref="AF14:AF15"/>
  </mergeCells>
  <phoneticPr fontId="1" type="noConversion"/>
  <pageMargins left="0.7" right="0.7" top="0.75" bottom="0.75" header="0.3" footer="0.3"/>
  <pageSetup paperSize="9" scale="50"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A260B0-10C1-47B3-8A6D-260F16C59B9A}">
  <dimension ref="A1:H8"/>
  <sheetViews>
    <sheetView workbookViewId="0">
      <selection activeCell="B9" sqref="B9"/>
    </sheetView>
  </sheetViews>
  <sheetFormatPr defaultRowHeight="14" x14ac:dyDescent="0.3"/>
  <sheetData>
    <row r="1" spans="1:8" x14ac:dyDescent="0.3">
      <c r="A1" t="s">
        <v>180</v>
      </c>
    </row>
    <row r="2" spans="1:8" x14ac:dyDescent="0.3">
      <c r="B2" t="s">
        <v>179</v>
      </c>
      <c r="D2" t="s">
        <v>176</v>
      </c>
      <c r="E2" t="s">
        <v>177</v>
      </c>
      <c r="F2" t="s">
        <v>178</v>
      </c>
    </row>
    <row r="3" spans="1:8" x14ac:dyDescent="0.3">
      <c r="B3">
        <v>8</v>
      </c>
      <c r="C3">
        <f>3.14</f>
        <v>3.14</v>
      </c>
      <c r="D3">
        <f>B3*B3/4*C3</f>
        <v>50.24</v>
      </c>
      <c r="E3">
        <v>2</v>
      </c>
      <c r="F3">
        <f>D3*E3/3</f>
        <v>33.493333333333332</v>
      </c>
    </row>
    <row r="4" spans="1:8" x14ac:dyDescent="0.3">
      <c r="B4" s="124" t="s">
        <v>188</v>
      </c>
      <c r="C4" s="124"/>
      <c r="D4" s="124"/>
      <c r="E4" s="124"/>
      <c r="F4" s="124"/>
      <c r="G4" s="124"/>
      <c r="H4" s="124"/>
    </row>
    <row r="5" spans="1:8" x14ac:dyDescent="0.3">
      <c r="B5" s="74" t="s">
        <v>181</v>
      </c>
      <c r="C5" s="74" t="s">
        <v>182</v>
      </c>
      <c r="D5" s="74" t="s">
        <v>183</v>
      </c>
      <c r="E5" s="74" t="s">
        <v>184</v>
      </c>
      <c r="F5" s="74" t="s">
        <v>185</v>
      </c>
      <c r="G5" s="74" t="s">
        <v>186</v>
      </c>
      <c r="H5" s="74" t="s">
        <v>187</v>
      </c>
    </row>
    <row r="6" spans="1:8" x14ac:dyDescent="0.3">
      <c r="B6" s="74">
        <v>2</v>
      </c>
      <c r="C6" s="74">
        <v>3</v>
      </c>
      <c r="D6" s="74">
        <v>3</v>
      </c>
      <c r="E6" s="74">
        <v>1</v>
      </c>
      <c r="F6" s="74">
        <v>1</v>
      </c>
      <c r="G6" s="74">
        <v>1</v>
      </c>
      <c r="H6" s="74">
        <f>SUM(B6:G6)</f>
        <v>11</v>
      </c>
    </row>
    <row r="7" spans="1:8" x14ac:dyDescent="0.3">
      <c r="B7" t="s">
        <v>189</v>
      </c>
      <c r="H7">
        <f>8*H6</f>
        <v>88</v>
      </c>
    </row>
    <row r="8" spans="1:8" x14ac:dyDescent="0.3">
      <c r="B8" t="s">
        <v>190</v>
      </c>
      <c r="H8">
        <v>2</v>
      </c>
    </row>
  </sheetData>
  <mergeCells count="1">
    <mergeCell ref="B4:H4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D019E0-952D-4C03-A21D-DB4C415C1638}">
  <dimension ref="A1:H7"/>
  <sheetViews>
    <sheetView workbookViewId="0">
      <selection activeCell="E12" sqref="E12"/>
    </sheetView>
  </sheetViews>
  <sheetFormatPr defaultRowHeight="16.5" x14ac:dyDescent="0.3"/>
  <cols>
    <col min="1" max="1" width="8.5" style="41" bestFit="1" customWidth="1"/>
    <col min="2" max="2" width="18.75" style="41" bestFit="1" customWidth="1"/>
    <col min="3" max="3" width="12.5" style="41" bestFit="1" customWidth="1"/>
    <col min="4" max="4" width="12.25" style="41" customWidth="1"/>
    <col min="5" max="5" width="12.33203125" style="41" bestFit="1" customWidth="1"/>
    <col min="6" max="6" width="14.33203125" style="41" bestFit="1" customWidth="1"/>
    <col min="7" max="7" width="16.75" style="41" customWidth="1"/>
    <col min="8" max="8" width="8.6640625" style="41"/>
    <col min="9" max="9" width="5" style="41" customWidth="1"/>
    <col min="10" max="16384" width="8.6640625" style="41"/>
  </cols>
  <sheetData>
    <row r="1" spans="1:8" ht="29.5" customHeight="1" x14ac:dyDescent="0.3">
      <c r="A1" s="126" t="s">
        <v>140</v>
      </c>
      <c r="B1" s="126"/>
      <c r="C1" s="126"/>
      <c r="D1" s="126"/>
      <c r="E1" s="126"/>
      <c r="F1" s="126"/>
      <c r="G1" s="126"/>
      <c r="H1" s="126"/>
    </row>
    <row r="2" spans="1:8" x14ac:dyDescent="0.3">
      <c r="B2" s="54" t="s">
        <v>88</v>
      </c>
    </row>
    <row r="3" spans="1:8" ht="19" customHeight="1" x14ac:dyDescent="0.3">
      <c r="B3" s="125" t="s">
        <v>90</v>
      </c>
      <c r="C3" s="125"/>
      <c r="D3" s="125"/>
      <c r="E3" s="125"/>
      <c r="F3" s="125"/>
      <c r="G3" s="125"/>
    </row>
    <row r="4" spans="1:8" ht="33" x14ac:dyDescent="0.3">
      <c r="B4" s="43" t="s">
        <v>86</v>
      </c>
      <c r="C4" s="44" t="s">
        <v>85</v>
      </c>
      <c r="D4" s="44" t="s">
        <v>62</v>
      </c>
      <c r="E4" s="42" t="s">
        <v>1</v>
      </c>
      <c r="F4" s="42" t="s">
        <v>63</v>
      </c>
      <c r="G4" s="42" t="s">
        <v>68</v>
      </c>
    </row>
    <row r="5" spans="1:8" x14ac:dyDescent="0.3">
      <c r="B5" s="43">
        <f>D5*G5*2+F7*29+F5+G7*2+E5*2</f>
        <v>113.6</v>
      </c>
      <c r="C5" s="44">
        <f>B5*B7</f>
        <v>3907.8399999999997</v>
      </c>
      <c r="D5" s="44">
        <v>2.5</v>
      </c>
      <c r="E5" s="42">
        <v>4</v>
      </c>
      <c r="F5" s="42">
        <v>0</v>
      </c>
      <c r="G5" s="42">
        <v>14</v>
      </c>
    </row>
    <row r="6" spans="1:8" ht="33" x14ac:dyDescent="0.3">
      <c r="B6" s="43" t="s">
        <v>87</v>
      </c>
      <c r="C6" s="44" t="s">
        <v>89</v>
      </c>
      <c r="D6" s="44" t="s">
        <v>61</v>
      </c>
      <c r="E6" s="42" t="s">
        <v>67</v>
      </c>
      <c r="F6" s="42" t="s">
        <v>0</v>
      </c>
      <c r="G6" s="42" t="s">
        <v>60</v>
      </c>
    </row>
    <row r="7" spans="1:8" x14ac:dyDescent="0.3">
      <c r="B7" s="43">
        <f>D7*6+F7*12+E7*7</f>
        <v>34.4</v>
      </c>
      <c r="C7" s="45">
        <f>C5/666.667</f>
        <v>5.8617570691214649</v>
      </c>
      <c r="D7" s="44">
        <v>4</v>
      </c>
      <c r="E7" s="42">
        <v>0.8</v>
      </c>
      <c r="F7" s="42">
        <v>0.4</v>
      </c>
      <c r="G7" s="42">
        <v>12</v>
      </c>
    </row>
  </sheetData>
  <mergeCells count="2">
    <mergeCell ref="B3:G3"/>
    <mergeCell ref="A1:H1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9289E-D471-467C-816A-38884276CD1D}">
  <dimension ref="B1:G34"/>
  <sheetViews>
    <sheetView zoomScale="50" zoomScaleNormal="50" zoomScaleSheetLayoutView="100" workbookViewId="0">
      <selection sqref="A1:G34"/>
    </sheetView>
  </sheetViews>
  <sheetFormatPr defaultRowHeight="14" x14ac:dyDescent="0.3"/>
  <cols>
    <col min="2" max="2" width="24.58203125" customWidth="1"/>
    <col min="3" max="3" width="8.58203125" customWidth="1"/>
    <col min="4" max="4" width="3.4140625" customWidth="1"/>
    <col min="6" max="6" width="24.58203125" customWidth="1"/>
  </cols>
  <sheetData>
    <row r="1" spans="2:7" ht="29.5" customHeight="1" thickBot="1" x14ac:dyDescent="0.35">
      <c r="B1" s="127" t="s">
        <v>22</v>
      </c>
      <c r="C1" s="127"/>
      <c r="D1" s="127"/>
      <c r="E1" s="127"/>
      <c r="F1" s="127"/>
    </row>
    <row r="2" spans="2:7" ht="32.5" customHeight="1" thickBot="1" x14ac:dyDescent="0.35">
      <c r="B2" s="135" t="s">
        <v>20</v>
      </c>
      <c r="C2" s="136"/>
      <c r="D2" s="136"/>
      <c r="E2" s="136"/>
      <c r="F2" s="137"/>
      <c r="G2" s="131" t="s">
        <v>23</v>
      </c>
    </row>
    <row r="3" spans="2:7" ht="34.5" customHeight="1" thickBot="1" x14ac:dyDescent="0.35">
      <c r="B3" s="132" t="s">
        <v>3</v>
      </c>
      <c r="C3" s="133"/>
      <c r="D3" s="2"/>
      <c r="E3" s="133" t="s">
        <v>3</v>
      </c>
      <c r="F3" s="134"/>
      <c r="G3" s="131"/>
    </row>
    <row r="4" spans="2:7" ht="30" customHeight="1" thickTop="1" thickBot="1" x14ac:dyDescent="0.35">
      <c r="B4" s="128" t="s">
        <v>2</v>
      </c>
      <c r="C4" s="1" t="s">
        <v>5</v>
      </c>
      <c r="D4" s="130" t="s">
        <v>4</v>
      </c>
      <c r="E4" s="1" t="s">
        <v>5</v>
      </c>
      <c r="F4" s="129" t="s">
        <v>2</v>
      </c>
      <c r="G4" s="131"/>
    </row>
    <row r="5" spans="2:7" ht="30" customHeight="1" thickTop="1" thickBot="1" x14ac:dyDescent="0.35">
      <c r="B5" s="128"/>
      <c r="C5" s="1" t="s">
        <v>6</v>
      </c>
      <c r="D5" s="130"/>
      <c r="E5" s="1" t="s">
        <v>6</v>
      </c>
      <c r="F5" s="129"/>
      <c r="G5" s="131"/>
    </row>
    <row r="6" spans="2:7" ht="30" customHeight="1" thickTop="1" thickBot="1" x14ac:dyDescent="0.35">
      <c r="B6" s="128"/>
      <c r="C6" s="1" t="s">
        <v>7</v>
      </c>
      <c r="D6" s="130"/>
      <c r="E6" s="1" t="s">
        <v>7</v>
      </c>
      <c r="F6" s="129"/>
      <c r="G6" s="131"/>
    </row>
    <row r="7" spans="2:7" ht="30" customHeight="1" thickTop="1" thickBot="1" x14ac:dyDescent="0.35">
      <c r="B7" s="128"/>
      <c r="C7" s="1" t="s">
        <v>8</v>
      </c>
      <c r="D7" s="130"/>
      <c r="E7" s="1" t="s">
        <v>8</v>
      </c>
      <c r="F7" s="129"/>
      <c r="G7" s="131"/>
    </row>
    <row r="8" spans="2:7" ht="30" customHeight="1" thickTop="1" thickBot="1" x14ac:dyDescent="0.35">
      <c r="B8" s="128"/>
      <c r="C8" s="1" t="s">
        <v>9</v>
      </c>
      <c r="D8" s="130"/>
      <c r="E8" s="1" t="s">
        <v>9</v>
      </c>
      <c r="F8" s="129"/>
      <c r="G8" s="131"/>
    </row>
    <row r="9" spans="2:7" ht="30" customHeight="1" thickTop="1" thickBot="1" x14ac:dyDescent="0.35">
      <c r="B9" s="128"/>
      <c r="C9" s="1" t="s">
        <v>10</v>
      </c>
      <c r="D9" s="130"/>
      <c r="E9" s="1" t="s">
        <v>10</v>
      </c>
      <c r="F9" s="129"/>
      <c r="G9" s="131"/>
    </row>
    <row r="10" spans="2:7" ht="30" customHeight="1" thickTop="1" thickBot="1" x14ac:dyDescent="0.35">
      <c r="B10" s="128"/>
      <c r="C10" s="1" t="s">
        <v>11</v>
      </c>
      <c r="D10" s="130"/>
      <c r="E10" s="1" t="s">
        <v>11</v>
      </c>
      <c r="F10" s="129"/>
      <c r="G10" s="131"/>
    </row>
    <row r="11" spans="2:7" ht="30" customHeight="1" thickTop="1" thickBot="1" x14ac:dyDescent="0.35">
      <c r="B11" s="128"/>
      <c r="C11" s="1" t="s">
        <v>12</v>
      </c>
      <c r="D11" s="130"/>
      <c r="E11" s="1" t="s">
        <v>12</v>
      </c>
      <c r="F11" s="129"/>
      <c r="G11" s="131"/>
    </row>
    <row r="12" spans="2:7" ht="30" customHeight="1" thickTop="1" thickBot="1" x14ac:dyDescent="0.35">
      <c r="B12" s="128"/>
      <c r="C12" s="1" t="s">
        <v>13</v>
      </c>
      <c r="D12" s="130"/>
      <c r="E12" s="1" t="s">
        <v>13</v>
      </c>
      <c r="F12" s="129"/>
      <c r="G12" s="131"/>
    </row>
    <row r="13" spans="2:7" ht="30" customHeight="1" thickTop="1" thickBot="1" x14ac:dyDescent="0.35">
      <c r="B13" s="128"/>
      <c r="C13" s="1" t="s">
        <v>14</v>
      </c>
      <c r="D13" s="130"/>
      <c r="E13" s="1" t="s">
        <v>14</v>
      </c>
      <c r="F13" s="129"/>
      <c r="G13" s="131"/>
    </row>
    <row r="14" spans="2:7" ht="30" customHeight="1" thickTop="1" thickBot="1" x14ac:dyDescent="0.35">
      <c r="B14" s="128"/>
      <c r="C14" s="1" t="s">
        <v>15</v>
      </c>
      <c r="D14" s="130"/>
      <c r="E14" s="1" t="s">
        <v>15</v>
      </c>
      <c r="F14" s="129"/>
      <c r="G14" s="131"/>
    </row>
    <row r="15" spans="2:7" ht="30" customHeight="1" thickTop="1" thickBot="1" x14ac:dyDescent="0.35">
      <c r="B15" s="128"/>
      <c r="C15" s="1" t="s">
        <v>16</v>
      </c>
      <c r="D15" s="130"/>
      <c r="E15" s="1" t="s">
        <v>16</v>
      </c>
      <c r="F15" s="129"/>
      <c r="G15" s="131"/>
    </row>
    <row r="16" spans="2:7" ht="30" customHeight="1" thickTop="1" thickBot="1" x14ac:dyDescent="0.35">
      <c r="B16" s="128"/>
      <c r="C16" s="1" t="s">
        <v>17</v>
      </c>
      <c r="D16" s="130"/>
      <c r="E16" s="1" t="s">
        <v>17</v>
      </c>
      <c r="F16" s="129"/>
      <c r="G16" s="131"/>
    </row>
    <row r="17" spans="2:7" ht="30" customHeight="1" thickTop="1" thickBot="1" x14ac:dyDescent="0.35">
      <c r="B17" s="128"/>
      <c r="C17" s="1" t="s">
        <v>18</v>
      </c>
      <c r="D17" s="130"/>
      <c r="E17" s="1" t="s">
        <v>18</v>
      </c>
      <c r="F17" s="129"/>
      <c r="G17" s="131"/>
    </row>
    <row r="18" spans="2:7" ht="51" customHeight="1" thickTop="1" thickBot="1" x14ac:dyDescent="0.35">
      <c r="B18" s="138"/>
      <c r="C18" s="139"/>
      <c r="D18" s="139"/>
      <c r="E18" s="139"/>
      <c r="F18" s="140"/>
      <c r="G18" s="131"/>
    </row>
    <row r="19" spans="2:7" ht="30" customHeight="1" thickTop="1" thickBot="1" x14ac:dyDescent="0.35">
      <c r="B19" s="128" t="s">
        <v>2</v>
      </c>
      <c r="C19" s="1" t="s">
        <v>5</v>
      </c>
      <c r="D19" s="3"/>
      <c r="E19" s="1" t="s">
        <v>5</v>
      </c>
      <c r="F19" s="129" t="s">
        <v>2</v>
      </c>
      <c r="G19" s="131"/>
    </row>
    <row r="20" spans="2:7" ht="30" customHeight="1" thickTop="1" thickBot="1" x14ac:dyDescent="0.35">
      <c r="B20" s="128"/>
      <c r="C20" s="1" t="s">
        <v>6</v>
      </c>
      <c r="D20" s="3"/>
      <c r="E20" s="1" t="s">
        <v>6</v>
      </c>
      <c r="F20" s="129"/>
      <c r="G20" s="131"/>
    </row>
    <row r="21" spans="2:7" ht="30" customHeight="1" thickTop="1" thickBot="1" x14ac:dyDescent="0.35">
      <c r="B21" s="128"/>
      <c r="C21" s="1" t="s">
        <v>7</v>
      </c>
      <c r="D21" s="3"/>
      <c r="E21" s="1" t="s">
        <v>7</v>
      </c>
      <c r="F21" s="129"/>
      <c r="G21" s="131"/>
    </row>
    <row r="22" spans="2:7" ht="30" customHeight="1" thickTop="1" thickBot="1" x14ac:dyDescent="0.35">
      <c r="B22" s="128"/>
      <c r="C22" s="1" t="s">
        <v>8</v>
      </c>
      <c r="D22" s="3"/>
      <c r="E22" s="1" t="s">
        <v>8</v>
      </c>
      <c r="F22" s="129"/>
      <c r="G22" s="131"/>
    </row>
    <row r="23" spans="2:7" ht="30" customHeight="1" thickTop="1" thickBot="1" x14ac:dyDescent="0.35">
      <c r="B23" s="128"/>
      <c r="C23" s="1" t="s">
        <v>9</v>
      </c>
      <c r="D23" s="3"/>
      <c r="E23" s="1" t="s">
        <v>9</v>
      </c>
      <c r="F23" s="129"/>
      <c r="G23" s="131"/>
    </row>
    <row r="24" spans="2:7" ht="30" customHeight="1" thickTop="1" thickBot="1" x14ac:dyDescent="0.35">
      <c r="B24" s="128"/>
      <c r="C24" s="1" t="s">
        <v>10</v>
      </c>
      <c r="D24" s="3"/>
      <c r="E24" s="1" t="s">
        <v>10</v>
      </c>
      <c r="F24" s="129"/>
      <c r="G24" s="131"/>
    </row>
    <row r="25" spans="2:7" ht="30" customHeight="1" thickTop="1" thickBot="1" x14ac:dyDescent="0.35">
      <c r="B25" s="128"/>
      <c r="C25" s="1" t="s">
        <v>11</v>
      </c>
      <c r="D25" s="3"/>
      <c r="E25" s="1" t="s">
        <v>11</v>
      </c>
      <c r="F25" s="129"/>
      <c r="G25" s="131"/>
    </row>
    <row r="26" spans="2:7" ht="30" customHeight="1" thickTop="1" thickBot="1" x14ac:dyDescent="0.35">
      <c r="B26" s="128"/>
      <c r="C26" s="1" t="s">
        <v>12</v>
      </c>
      <c r="D26" s="3"/>
      <c r="E26" s="1" t="s">
        <v>12</v>
      </c>
      <c r="F26" s="129"/>
      <c r="G26" s="131"/>
    </row>
    <row r="27" spans="2:7" ht="30" customHeight="1" thickTop="1" thickBot="1" x14ac:dyDescent="0.35">
      <c r="B27" s="128"/>
      <c r="C27" s="1" t="s">
        <v>13</v>
      </c>
      <c r="D27" s="3"/>
      <c r="E27" s="1" t="s">
        <v>13</v>
      </c>
      <c r="F27" s="129"/>
      <c r="G27" s="131"/>
    </row>
    <row r="28" spans="2:7" ht="30" customHeight="1" thickTop="1" thickBot="1" x14ac:dyDescent="0.35">
      <c r="B28" s="128"/>
      <c r="C28" s="1" t="s">
        <v>14</v>
      </c>
      <c r="D28" s="3"/>
      <c r="E28" s="1" t="s">
        <v>14</v>
      </c>
      <c r="F28" s="129"/>
      <c r="G28" s="131"/>
    </row>
    <row r="29" spans="2:7" ht="30" customHeight="1" thickTop="1" thickBot="1" x14ac:dyDescent="0.35">
      <c r="B29" s="128"/>
      <c r="C29" s="1" t="s">
        <v>15</v>
      </c>
      <c r="D29" s="3"/>
      <c r="E29" s="1" t="s">
        <v>15</v>
      </c>
      <c r="F29" s="129"/>
      <c r="G29" s="131"/>
    </row>
    <row r="30" spans="2:7" ht="30" customHeight="1" thickTop="1" thickBot="1" x14ac:dyDescent="0.35">
      <c r="B30" s="128"/>
      <c r="C30" s="1" t="s">
        <v>16</v>
      </c>
      <c r="D30" s="3"/>
      <c r="E30" s="1" t="s">
        <v>16</v>
      </c>
      <c r="F30" s="129"/>
      <c r="G30" s="131"/>
    </row>
    <row r="31" spans="2:7" ht="30" customHeight="1" thickTop="1" thickBot="1" x14ac:dyDescent="0.35">
      <c r="B31" s="128"/>
      <c r="C31" s="1" t="s">
        <v>17</v>
      </c>
      <c r="D31" s="3"/>
      <c r="E31" s="1" t="s">
        <v>17</v>
      </c>
      <c r="F31" s="129"/>
      <c r="G31" s="131"/>
    </row>
    <row r="32" spans="2:7" ht="30" customHeight="1" thickTop="1" thickBot="1" x14ac:dyDescent="0.35">
      <c r="B32" s="128"/>
      <c r="C32" s="1" t="s">
        <v>18</v>
      </c>
      <c r="D32" s="3"/>
      <c r="E32" s="1" t="s">
        <v>18</v>
      </c>
      <c r="F32" s="129"/>
      <c r="G32" s="131"/>
    </row>
    <row r="33" spans="2:7" ht="34.5" customHeight="1" thickTop="1" thickBot="1" x14ac:dyDescent="0.35">
      <c r="B33" s="141" t="s">
        <v>19</v>
      </c>
      <c r="C33" s="142"/>
      <c r="D33" s="3"/>
      <c r="E33" s="142" t="s">
        <v>3</v>
      </c>
      <c r="F33" s="143"/>
      <c r="G33" s="131"/>
    </row>
    <row r="34" spans="2:7" ht="44" customHeight="1" thickBot="1" x14ac:dyDescent="0.35">
      <c r="B34" s="135" t="s">
        <v>21</v>
      </c>
      <c r="C34" s="136"/>
      <c r="D34" s="136"/>
      <c r="E34" s="136"/>
      <c r="F34" s="137"/>
      <c r="G34" s="131"/>
    </row>
  </sheetData>
  <mergeCells count="14">
    <mergeCell ref="G2:G34"/>
    <mergeCell ref="B3:C3"/>
    <mergeCell ref="E3:F3"/>
    <mergeCell ref="B2:F2"/>
    <mergeCell ref="B18:F18"/>
    <mergeCell ref="B34:F34"/>
    <mergeCell ref="B33:C33"/>
    <mergeCell ref="E33:F33"/>
    <mergeCell ref="B1:F1"/>
    <mergeCell ref="B4:B17"/>
    <mergeCell ref="F4:F17"/>
    <mergeCell ref="D4:D17"/>
    <mergeCell ref="B19:B32"/>
    <mergeCell ref="F19:F32"/>
  </mergeCells>
  <phoneticPr fontId="1" type="noConversion"/>
  <pageMargins left="0.7" right="0.7" top="0.75" bottom="0.75" header="0.3" footer="0.3"/>
  <pageSetup paperSize="9" orientation="portrait" horizontalDpi="1200" verticalDpi="12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63907B-A3B9-458C-ACEA-0C8FE8EFEF4F}">
  <dimension ref="A2:AD16"/>
  <sheetViews>
    <sheetView tabSelected="1" view="pageBreakPreview" zoomScale="80" zoomScaleNormal="120" zoomScaleSheetLayoutView="80" workbookViewId="0">
      <selection activeCell="K17" sqref="K17"/>
    </sheetView>
  </sheetViews>
  <sheetFormatPr defaultRowHeight="16.5" x14ac:dyDescent="0.3"/>
  <cols>
    <col min="1" max="1" width="11.83203125" style="6" bestFit="1" customWidth="1"/>
    <col min="2" max="2" width="5.08203125" style="6" customWidth="1"/>
    <col min="3" max="15" width="4.1640625" style="6" customWidth="1"/>
    <col min="16" max="16" width="24.58203125" style="6" customWidth="1"/>
    <col min="17" max="29" width="4.1640625" style="6" customWidth="1"/>
    <col min="30" max="30" width="5.08203125" style="6" customWidth="1"/>
    <col min="31" max="16384" width="8.6640625" style="6"/>
  </cols>
  <sheetData>
    <row r="2" spans="1:30" x14ac:dyDescent="0.3">
      <c r="B2" s="33"/>
      <c r="C2" s="108" t="s">
        <v>117</v>
      </c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34"/>
    </row>
    <row r="3" spans="1:30" ht="17" thickBot="1" x14ac:dyDescent="0.35">
      <c r="A3" s="29"/>
      <c r="B3" s="32" t="s">
        <v>64</v>
      </c>
      <c r="AD3" s="32" t="s">
        <v>64</v>
      </c>
    </row>
    <row r="4" spans="1:30" ht="0.5" customHeight="1" thickTop="1" thickBot="1" x14ac:dyDescent="0.35">
      <c r="A4" s="151" t="s">
        <v>120</v>
      </c>
      <c r="B4" s="150" t="s">
        <v>116</v>
      </c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21"/>
      <c r="R4" s="122"/>
      <c r="S4" s="122"/>
      <c r="T4" s="122"/>
      <c r="U4" s="122"/>
      <c r="V4" s="122"/>
      <c r="W4" s="122"/>
      <c r="X4" s="122"/>
      <c r="Y4" s="122"/>
      <c r="Z4" s="122"/>
      <c r="AA4" s="122"/>
      <c r="AB4" s="122"/>
      <c r="AC4" s="123"/>
      <c r="AD4" s="150" t="s">
        <v>116</v>
      </c>
    </row>
    <row r="5" spans="1:30" ht="67" thickTop="1" thickBot="1" x14ac:dyDescent="0.35">
      <c r="A5" s="152"/>
      <c r="B5" s="150"/>
      <c r="C5" s="67" t="s">
        <v>103</v>
      </c>
      <c r="D5" s="30" t="s">
        <v>104</v>
      </c>
      <c r="E5" s="30" t="s">
        <v>105</v>
      </c>
      <c r="F5" s="30" t="s">
        <v>106</v>
      </c>
      <c r="G5" s="30" t="s">
        <v>107</v>
      </c>
      <c r="H5" s="30" t="s">
        <v>108</v>
      </c>
      <c r="I5" s="30" t="s">
        <v>109</v>
      </c>
      <c r="J5" s="30" t="s">
        <v>110</v>
      </c>
      <c r="K5" s="30" t="s">
        <v>111</v>
      </c>
      <c r="L5" s="30" t="s">
        <v>112</v>
      </c>
      <c r="M5" s="30" t="s">
        <v>113</v>
      </c>
      <c r="N5" s="30" t="s">
        <v>114</v>
      </c>
      <c r="O5" s="30" t="s">
        <v>115</v>
      </c>
      <c r="P5" s="52" t="s">
        <v>119</v>
      </c>
      <c r="Q5" s="30" t="s">
        <v>103</v>
      </c>
      <c r="R5" s="30" t="s">
        <v>104</v>
      </c>
      <c r="S5" s="30" t="s">
        <v>105</v>
      </c>
      <c r="T5" s="30" t="s">
        <v>106</v>
      </c>
      <c r="U5" s="30" t="s">
        <v>107</v>
      </c>
      <c r="V5" s="30" t="s">
        <v>108</v>
      </c>
      <c r="W5" s="30" t="s">
        <v>109</v>
      </c>
      <c r="X5" s="30" t="s">
        <v>110</v>
      </c>
      <c r="Y5" s="30" t="s">
        <v>111</v>
      </c>
      <c r="Z5" s="30" t="s">
        <v>112</v>
      </c>
      <c r="AA5" s="30" t="s">
        <v>113</v>
      </c>
      <c r="AB5" s="30" t="s">
        <v>114</v>
      </c>
      <c r="AC5" s="68" t="s">
        <v>115</v>
      </c>
      <c r="AD5" s="150"/>
    </row>
    <row r="6" spans="1:30" ht="36.5" customHeight="1" thickTop="1" thickBot="1" x14ac:dyDescent="0.35">
      <c r="A6" s="152"/>
      <c r="B6" s="150"/>
      <c r="C6" s="149" t="s">
        <v>121</v>
      </c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50"/>
    </row>
    <row r="7" spans="1:30" ht="67" thickTop="1" thickBot="1" x14ac:dyDescent="0.35">
      <c r="A7" s="152"/>
      <c r="B7" s="150"/>
      <c r="C7" s="67" t="s">
        <v>103</v>
      </c>
      <c r="D7" s="30" t="s">
        <v>104</v>
      </c>
      <c r="E7" s="30" t="s">
        <v>105</v>
      </c>
      <c r="F7" s="30" t="s">
        <v>106</v>
      </c>
      <c r="G7" s="30" t="s">
        <v>107</v>
      </c>
      <c r="H7" s="30" t="s">
        <v>108</v>
      </c>
      <c r="I7" s="30" t="s">
        <v>109</v>
      </c>
      <c r="J7" s="30" t="s">
        <v>110</v>
      </c>
      <c r="K7" s="30" t="s">
        <v>111</v>
      </c>
      <c r="L7" s="30" t="s">
        <v>112</v>
      </c>
      <c r="M7" s="30" t="s">
        <v>113</v>
      </c>
      <c r="N7" s="30" t="s">
        <v>114</v>
      </c>
      <c r="O7" s="30" t="s">
        <v>115</v>
      </c>
      <c r="P7" s="52" t="s">
        <v>118</v>
      </c>
      <c r="Q7" s="30" t="s">
        <v>103</v>
      </c>
      <c r="R7" s="30" t="s">
        <v>104</v>
      </c>
      <c r="S7" s="30" t="s">
        <v>105</v>
      </c>
      <c r="T7" s="30" t="s">
        <v>106</v>
      </c>
      <c r="U7" s="30" t="s">
        <v>107</v>
      </c>
      <c r="V7" s="30" t="s">
        <v>108</v>
      </c>
      <c r="W7" s="30" t="s">
        <v>109</v>
      </c>
      <c r="X7" s="30" t="s">
        <v>110</v>
      </c>
      <c r="Y7" s="30" t="s">
        <v>111</v>
      </c>
      <c r="Z7" s="30" t="s">
        <v>112</v>
      </c>
      <c r="AA7" s="30" t="s">
        <v>113</v>
      </c>
      <c r="AB7" s="30" t="s">
        <v>114</v>
      </c>
      <c r="AC7" s="68" t="s">
        <v>115</v>
      </c>
      <c r="AD7" s="150"/>
    </row>
    <row r="8" spans="1:30" ht="1.5" customHeight="1" thickTop="1" thickBot="1" x14ac:dyDescent="0.35">
      <c r="A8" s="153"/>
      <c r="B8" s="150"/>
      <c r="C8" s="120"/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15"/>
      <c r="R8" s="115"/>
      <c r="S8" s="115"/>
      <c r="T8" s="115"/>
      <c r="U8" s="115"/>
      <c r="V8" s="115"/>
      <c r="W8" s="115"/>
      <c r="X8" s="115"/>
      <c r="Y8" s="115"/>
      <c r="Z8" s="115"/>
      <c r="AA8" s="115"/>
      <c r="AB8" s="115"/>
      <c r="AC8" s="115"/>
      <c r="AD8" s="150"/>
    </row>
    <row r="9" spans="1:30" ht="20.5" thickTop="1" x14ac:dyDescent="0.3">
      <c r="A9" s="36"/>
      <c r="B9" s="148" t="s">
        <v>171</v>
      </c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148"/>
      <c r="N9" s="148"/>
      <c r="O9" s="148"/>
      <c r="P9" s="148"/>
      <c r="Q9" s="148"/>
      <c r="R9" s="148"/>
      <c r="S9" s="148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</row>
    <row r="10" spans="1:30" ht="17" thickBot="1" x14ac:dyDescent="0.35">
      <c r="A10" s="21"/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</row>
    <row r="11" spans="1:30" ht="17.5" thickTop="1" thickBot="1" x14ac:dyDescent="0.35">
      <c r="A11" s="6" t="s">
        <v>170</v>
      </c>
      <c r="B11" s="145" t="s">
        <v>116</v>
      </c>
      <c r="C11" s="66" t="s">
        <v>164</v>
      </c>
      <c r="D11" s="66" t="s">
        <v>165</v>
      </c>
      <c r="E11" s="66" t="s">
        <v>163</v>
      </c>
      <c r="F11" s="66" t="s">
        <v>164</v>
      </c>
      <c r="G11" s="66" t="s">
        <v>165</v>
      </c>
      <c r="H11" s="66" t="s">
        <v>163</v>
      </c>
      <c r="I11" s="66"/>
      <c r="J11" s="66" t="s">
        <v>164</v>
      </c>
      <c r="K11" s="66" t="s">
        <v>165</v>
      </c>
      <c r="L11" s="66" t="s">
        <v>163</v>
      </c>
      <c r="M11" s="66" t="s">
        <v>164</v>
      </c>
      <c r="N11" s="66" t="s">
        <v>165</v>
      </c>
      <c r="O11" s="66" t="s">
        <v>163</v>
      </c>
      <c r="P11" s="69" t="s">
        <v>118</v>
      </c>
      <c r="Q11" s="66" t="s">
        <v>164</v>
      </c>
      <c r="R11" s="66" t="s">
        <v>165</v>
      </c>
      <c r="S11" s="66" t="s">
        <v>163</v>
      </c>
      <c r="T11" s="66" t="s">
        <v>164</v>
      </c>
      <c r="U11" s="66" t="s">
        <v>165</v>
      </c>
      <c r="V11" s="66" t="s">
        <v>163</v>
      </c>
      <c r="W11" s="66"/>
      <c r="X11" s="66" t="s">
        <v>164</v>
      </c>
      <c r="Y11" s="66" t="s">
        <v>165</v>
      </c>
      <c r="Z11" s="66" t="s">
        <v>163</v>
      </c>
      <c r="AA11" s="66" t="s">
        <v>164</v>
      </c>
      <c r="AB11" s="66" t="s">
        <v>165</v>
      </c>
      <c r="AC11" s="66" t="s">
        <v>163</v>
      </c>
      <c r="AD11" s="145" t="s">
        <v>116</v>
      </c>
    </row>
    <row r="12" spans="1:30" ht="17.5" thickTop="1" thickBot="1" x14ac:dyDescent="0.35">
      <c r="A12" s="6" t="s">
        <v>169</v>
      </c>
      <c r="B12" s="146"/>
      <c r="C12" s="66" t="s">
        <v>164</v>
      </c>
      <c r="D12" s="66" t="s">
        <v>165</v>
      </c>
      <c r="E12" s="66" t="s">
        <v>163</v>
      </c>
      <c r="F12" s="66" t="s">
        <v>164</v>
      </c>
      <c r="G12" s="66" t="s">
        <v>165</v>
      </c>
      <c r="H12" s="66" t="s">
        <v>163</v>
      </c>
      <c r="I12" s="66"/>
      <c r="J12" s="66" t="s">
        <v>164</v>
      </c>
      <c r="K12" s="66" t="s">
        <v>165</v>
      </c>
      <c r="L12" s="66" t="s">
        <v>163</v>
      </c>
      <c r="M12" s="66" t="s">
        <v>164</v>
      </c>
      <c r="N12" s="66" t="s">
        <v>165</v>
      </c>
      <c r="O12" s="66" t="s">
        <v>163</v>
      </c>
      <c r="P12" s="69" t="s">
        <v>118</v>
      </c>
      <c r="Q12" s="66" t="s">
        <v>164</v>
      </c>
      <c r="R12" s="66" t="s">
        <v>165</v>
      </c>
      <c r="S12" s="66" t="s">
        <v>163</v>
      </c>
      <c r="T12" s="66" t="s">
        <v>164</v>
      </c>
      <c r="U12" s="66" t="s">
        <v>165</v>
      </c>
      <c r="V12" s="66" t="s">
        <v>163</v>
      </c>
      <c r="W12" s="66"/>
      <c r="X12" s="66" t="s">
        <v>164</v>
      </c>
      <c r="Y12" s="66" t="s">
        <v>165</v>
      </c>
      <c r="Z12" s="66" t="s">
        <v>163</v>
      </c>
      <c r="AA12" s="66" t="s">
        <v>164</v>
      </c>
      <c r="AB12" s="66" t="s">
        <v>165</v>
      </c>
      <c r="AC12" s="66" t="s">
        <v>163</v>
      </c>
      <c r="AD12" s="146"/>
    </row>
    <row r="13" spans="1:30" ht="17.5" thickTop="1" thickBot="1" x14ac:dyDescent="0.35">
      <c r="A13" s="6" t="s">
        <v>168</v>
      </c>
      <c r="B13" s="146"/>
      <c r="C13" s="66" t="s">
        <v>164</v>
      </c>
      <c r="D13" s="66" t="s">
        <v>165</v>
      </c>
      <c r="E13" s="66" t="s">
        <v>163</v>
      </c>
      <c r="F13" s="66" t="s">
        <v>164</v>
      </c>
      <c r="G13" s="66" t="s">
        <v>165</v>
      </c>
      <c r="H13" s="66" t="s">
        <v>163</v>
      </c>
      <c r="I13" s="66"/>
      <c r="J13" s="66" t="s">
        <v>164</v>
      </c>
      <c r="K13" s="66" t="s">
        <v>165</v>
      </c>
      <c r="L13" s="66" t="s">
        <v>163</v>
      </c>
      <c r="M13" s="66" t="s">
        <v>164</v>
      </c>
      <c r="N13" s="66" t="s">
        <v>165</v>
      </c>
      <c r="O13" s="66" t="s">
        <v>163</v>
      </c>
      <c r="P13" s="69" t="s">
        <v>118</v>
      </c>
      <c r="Q13" s="66" t="s">
        <v>164</v>
      </c>
      <c r="R13" s="66" t="s">
        <v>165</v>
      </c>
      <c r="S13" s="66" t="s">
        <v>163</v>
      </c>
      <c r="T13" s="66" t="s">
        <v>164</v>
      </c>
      <c r="U13" s="66" t="s">
        <v>165</v>
      </c>
      <c r="V13" s="66" t="s">
        <v>163</v>
      </c>
      <c r="W13" s="66"/>
      <c r="X13" s="66" t="s">
        <v>164</v>
      </c>
      <c r="Y13" s="66" t="s">
        <v>165</v>
      </c>
      <c r="Z13" s="66" t="s">
        <v>163</v>
      </c>
      <c r="AA13" s="66" t="s">
        <v>164</v>
      </c>
      <c r="AB13" s="66" t="s">
        <v>165</v>
      </c>
      <c r="AC13" s="66" t="s">
        <v>163</v>
      </c>
      <c r="AD13" s="146"/>
    </row>
    <row r="14" spans="1:30" ht="17.5" thickTop="1" thickBot="1" x14ac:dyDescent="0.35">
      <c r="A14" s="6" t="s">
        <v>167</v>
      </c>
      <c r="B14" s="146"/>
      <c r="C14" s="66" t="s">
        <v>164</v>
      </c>
      <c r="D14" s="66" t="s">
        <v>165</v>
      </c>
      <c r="E14" s="66" t="s">
        <v>163</v>
      </c>
      <c r="F14" s="66" t="s">
        <v>164</v>
      </c>
      <c r="G14" s="66" t="s">
        <v>165</v>
      </c>
      <c r="H14" s="66" t="s">
        <v>163</v>
      </c>
      <c r="I14" s="66"/>
      <c r="J14" s="66" t="s">
        <v>164</v>
      </c>
      <c r="K14" s="66" t="s">
        <v>165</v>
      </c>
      <c r="L14" s="66" t="s">
        <v>163</v>
      </c>
      <c r="M14" s="66" t="s">
        <v>164</v>
      </c>
      <c r="N14" s="66" t="s">
        <v>165</v>
      </c>
      <c r="O14" s="66" t="s">
        <v>163</v>
      </c>
      <c r="P14" s="69" t="s">
        <v>118</v>
      </c>
      <c r="Q14" s="66" t="s">
        <v>164</v>
      </c>
      <c r="R14" s="66" t="s">
        <v>165</v>
      </c>
      <c r="S14" s="66" t="s">
        <v>163</v>
      </c>
      <c r="T14" s="66" t="s">
        <v>164</v>
      </c>
      <c r="U14" s="66" t="s">
        <v>165</v>
      </c>
      <c r="V14" s="66" t="s">
        <v>163</v>
      </c>
      <c r="W14" s="66"/>
      <c r="X14" s="66" t="s">
        <v>164</v>
      </c>
      <c r="Y14" s="66" t="s">
        <v>165</v>
      </c>
      <c r="Z14" s="66" t="s">
        <v>163</v>
      </c>
      <c r="AA14" s="66" t="s">
        <v>164</v>
      </c>
      <c r="AB14" s="66" t="s">
        <v>165</v>
      </c>
      <c r="AC14" s="66" t="s">
        <v>163</v>
      </c>
      <c r="AD14" s="146"/>
    </row>
    <row r="15" spans="1:30" ht="27" customHeight="1" thickTop="1" thickBot="1" x14ac:dyDescent="0.35">
      <c r="A15" s="64" t="s">
        <v>166</v>
      </c>
      <c r="B15" s="147"/>
      <c r="C15" s="95" t="s">
        <v>160</v>
      </c>
      <c r="D15" s="96"/>
      <c r="E15" s="97"/>
      <c r="F15" s="95" t="s">
        <v>160</v>
      </c>
      <c r="G15" s="96"/>
      <c r="H15" s="97"/>
      <c r="I15" s="95" t="s">
        <v>160</v>
      </c>
      <c r="J15" s="96"/>
      <c r="K15" s="96"/>
      <c r="L15" s="97"/>
      <c r="M15" s="95" t="s">
        <v>160</v>
      </c>
      <c r="N15" s="96"/>
      <c r="O15" s="97"/>
      <c r="P15" s="69" t="s">
        <v>159</v>
      </c>
      <c r="Q15" s="95" t="s">
        <v>161</v>
      </c>
      <c r="R15" s="96"/>
      <c r="S15" s="97"/>
      <c r="T15" s="95" t="s">
        <v>162</v>
      </c>
      <c r="U15" s="96"/>
      <c r="V15" s="96"/>
      <c r="W15" s="97"/>
      <c r="X15" s="95" t="s">
        <v>163</v>
      </c>
      <c r="Y15" s="96"/>
      <c r="Z15" s="97"/>
      <c r="AA15" s="95"/>
      <c r="AB15" s="96"/>
      <c r="AC15" s="97"/>
      <c r="AD15" s="147"/>
    </row>
    <row r="16" spans="1:30" ht="20.5" thickTop="1" x14ac:dyDescent="0.3">
      <c r="B16" s="144" t="s">
        <v>172</v>
      </c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144"/>
      <c r="U16" s="144"/>
      <c r="V16" s="144"/>
      <c r="W16" s="144"/>
      <c r="X16" s="144"/>
      <c r="Y16" s="144"/>
      <c r="Z16" s="144"/>
      <c r="AA16" s="144"/>
      <c r="AB16" s="144"/>
      <c r="AC16" s="144"/>
      <c r="AD16" s="144"/>
    </row>
  </sheetData>
  <mergeCells count="21">
    <mergeCell ref="C2:AC2"/>
    <mergeCell ref="A4:A8"/>
    <mergeCell ref="B4:B8"/>
    <mergeCell ref="C4:P4"/>
    <mergeCell ref="Q4:AC4"/>
    <mergeCell ref="B9:AD9"/>
    <mergeCell ref="C6:AC6"/>
    <mergeCell ref="AD4:AD8"/>
    <mergeCell ref="C8:P8"/>
    <mergeCell ref="Q8:AC8"/>
    <mergeCell ref="B16:AD16"/>
    <mergeCell ref="B11:B15"/>
    <mergeCell ref="AD11:AD15"/>
    <mergeCell ref="C15:E15"/>
    <mergeCell ref="F15:H15"/>
    <mergeCell ref="I15:L15"/>
    <mergeCell ref="M15:O15"/>
    <mergeCell ref="Q15:S15"/>
    <mergeCell ref="AA15:AC15"/>
    <mergeCell ref="T15:W15"/>
    <mergeCell ref="X15:Z15"/>
  </mergeCells>
  <phoneticPr fontId="1" type="noConversion"/>
  <pageMargins left="0.7" right="0.7" top="0.75" bottom="0.75" header="0.3" footer="0.3"/>
  <pageSetup paperSize="9" scale="50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5</vt:i4>
      </vt:variant>
    </vt:vector>
  </HeadingPairs>
  <TitlesOfParts>
    <vt:vector size="17" baseType="lpstr">
      <vt:lpstr>目录</vt:lpstr>
      <vt:lpstr>1.概述</vt:lpstr>
      <vt:lpstr>2.工艺流程</vt:lpstr>
      <vt:lpstr>3.物料衡算</vt:lpstr>
      <vt:lpstr>4.酿酒车间示意草图</vt:lpstr>
      <vt:lpstr>Sheet1</vt:lpstr>
      <vt:lpstr>5.酿酒车间尺寸</vt:lpstr>
      <vt:lpstr>Sheet3</vt:lpstr>
      <vt:lpstr>6.制曲车间示意草图</vt:lpstr>
      <vt:lpstr>7.制曲车间尺寸</vt:lpstr>
      <vt:lpstr>8.陶坛库布置草案和尺寸</vt:lpstr>
      <vt:lpstr>两层车间一层平面模拟图 (2)</vt:lpstr>
      <vt:lpstr>'2.工艺流程'!Print_Area</vt:lpstr>
      <vt:lpstr>'4.酿酒车间示意草图'!Print_Area</vt:lpstr>
      <vt:lpstr>'6.制曲车间示意草图'!Print_Area</vt:lpstr>
      <vt:lpstr>Sheet3!Print_Area</vt:lpstr>
      <vt:lpstr>'两层车间一层平面模拟图 (2)'!Print_Area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酒业老王</dc:creator>
  <cp:lastModifiedBy>酒业老王</cp:lastModifiedBy>
  <dcterms:created xsi:type="dcterms:W3CDTF">2021-12-14T07:26:59Z</dcterms:created>
  <dcterms:modified xsi:type="dcterms:W3CDTF">2022-02-25T01:56:15Z</dcterms:modified>
</cp:coreProperties>
</file>